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Luděk\Documents\Zakázky\Benešov_U_nádraží\Uznatelné_neuznatelné\"/>
    </mc:Choice>
  </mc:AlternateContent>
  <xr:revisionPtr revIDLastSave="0" documentId="13_ncr:1_{8B150DD5-3F12-46E5-A807-5922B12458FC}" xr6:coauthVersionLast="45" xr6:coauthVersionMax="45" xr10:uidLastSave="{00000000-0000-0000-0000-000000000000}"/>
  <bookViews>
    <workbookView xWindow="28680" yWindow="-120" windowWidth="29040" windowHeight="15840" activeTab="5" xr2:uid="{00000000-000D-0000-FFFF-FFFF00000000}"/>
  </bookViews>
  <sheets>
    <sheet name="Rekapitulace stavby" sheetId="1" r:id="rId1"/>
    <sheet name="VOP k ceně díla" sheetId="7" r:id="rId2"/>
    <sheet name="SO101 - SO 101 - Komunika..." sheetId="2" r:id="rId3"/>
    <sheet name="SO401 - SO 401 - Veřejné ..." sheetId="3" r:id="rId4"/>
    <sheet name="VON - VON - Vedlejší a os..." sheetId="4" r:id="rId5"/>
    <sheet name="Seznam figur" sheetId="5" r:id="rId6"/>
    <sheet name="Pokyny pro vyplnění" sheetId="6" r:id="rId7"/>
  </sheets>
  <definedNames>
    <definedName name="_xlnm._FilterDatabase" localSheetId="2" hidden="1">'SO101 - SO 101 - Komunika...'!$C$86:$K$348</definedName>
    <definedName name="_xlnm._FilterDatabase" localSheetId="3" hidden="1">'SO401 - SO 401 - Veřejné ...'!$C$81:$K$149</definedName>
    <definedName name="_xlnm._FilterDatabase" localSheetId="4" hidden="1">'VON - VON - Vedlejší a os...'!$C$83:$K$105</definedName>
    <definedName name="_xlnm.Print_Titles" localSheetId="0">'Rekapitulace stavby'!$52:$52</definedName>
    <definedName name="_xlnm.Print_Titles" localSheetId="5">'Seznam figur'!$9:$9</definedName>
    <definedName name="_xlnm.Print_Titles" localSheetId="2">'SO101 - SO 101 - Komunika...'!$86:$86</definedName>
    <definedName name="_xlnm.Print_Titles" localSheetId="3">'SO401 - SO 401 - Veřejné ...'!$81:$81</definedName>
    <definedName name="_xlnm.Print_Titles" localSheetId="4">'VON - VON - Vedlejší a os...'!$83:$83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5">'Seznam figur'!$C$4:$G$53</definedName>
    <definedName name="_xlnm.Print_Area" localSheetId="2">'SO101 - SO 101 - Komunika...'!$C$4:$J$39,'SO101 - SO 101 - Komunika...'!$C$45:$J$68,'SO101 - SO 101 - Komunika...'!$C$74:$K$348</definedName>
    <definedName name="_xlnm.Print_Area" localSheetId="3">'SO401 - SO 401 - Veřejné ...'!$C$4:$J$39,'SO401 - SO 401 - Veřejné ...'!$C$45:$J$63,'SO401 - SO 401 - Veřejné ...'!$C$69:$K$149</definedName>
    <definedName name="_xlnm.Print_Area" localSheetId="4">'VON - VON - Vedlejší a os...'!$C$4:$J$39,'VON - VON - Vedlejší a os...'!$C$45:$J$65,'VON - VON - Vedlejší a os...'!$C$71:$K$105</definedName>
    <definedName name="_xlnm.Print_Area" localSheetId="1">'VOP k ceně díla'!$A$1:$A$52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J37" i="4"/>
  <c r="J36" i="4"/>
  <c r="AY57" i="1" s="1"/>
  <c r="J35" i="4"/>
  <c r="AX57" i="1"/>
  <c r="BI105" i="4"/>
  <c r="BH105" i="4"/>
  <c r="BG105" i="4"/>
  <c r="BF105" i="4"/>
  <c r="T105" i="4"/>
  <c r="T104" i="4" s="1"/>
  <c r="R105" i="4"/>
  <c r="R104" i="4" s="1"/>
  <c r="P105" i="4"/>
  <c r="P104" i="4" s="1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52" i="4" s="1"/>
  <c r="E7" i="4"/>
  <c r="E48" i="4" s="1"/>
  <c r="J37" i="3"/>
  <c r="J36" i="3"/>
  <c r="AY56" i="1"/>
  <c r="J35" i="3"/>
  <c r="AX56" i="1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55" i="3" s="1"/>
  <c r="J17" i="3"/>
  <c r="J12" i="3"/>
  <c r="J76" i="3"/>
  <c r="E7" i="3"/>
  <c r="E72" i="3"/>
  <c r="J37" i="2"/>
  <c r="J36" i="2"/>
  <c r="AY55" i="1" s="1"/>
  <c r="J35" i="2"/>
  <c r="AX55" i="1"/>
  <c r="BI344" i="2"/>
  <c r="BH344" i="2"/>
  <c r="BG344" i="2"/>
  <c r="BF344" i="2"/>
  <c r="T344" i="2"/>
  <c r="T343" i="2"/>
  <c r="R344" i="2"/>
  <c r="R343" i="2"/>
  <c r="P344" i="2"/>
  <c r="P343" i="2" s="1"/>
  <c r="BI341" i="2"/>
  <c r="BH341" i="2"/>
  <c r="BG341" i="2"/>
  <c r="BF341" i="2"/>
  <c r="T341" i="2"/>
  <c r="T340" i="2"/>
  <c r="R341" i="2"/>
  <c r="R340" i="2"/>
  <c r="P341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2" i="2"/>
  <c r="BH282" i="2"/>
  <c r="BG282" i="2"/>
  <c r="BF282" i="2"/>
  <c r="T282" i="2"/>
  <c r="R282" i="2"/>
  <c r="P282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5" i="2"/>
  <c r="BH205" i="2"/>
  <c r="BG205" i="2"/>
  <c r="BF205" i="2"/>
  <c r="T205" i="2"/>
  <c r="T204" i="2" s="1"/>
  <c r="R205" i="2"/>
  <c r="R204" i="2" s="1"/>
  <c r="P205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81" i="2"/>
  <c r="E7" i="2"/>
  <c r="E77" i="2"/>
  <c r="L50" i="1"/>
  <c r="AM50" i="1"/>
  <c r="AM49" i="1"/>
  <c r="L49" i="1"/>
  <c r="AM47" i="1"/>
  <c r="L47" i="1"/>
  <c r="L45" i="1"/>
  <c r="L44" i="1"/>
  <c r="BK103" i="4"/>
  <c r="J96" i="4"/>
  <c r="BK91" i="4"/>
  <c r="J146" i="3"/>
  <c r="J119" i="3"/>
  <c r="BK104" i="3"/>
  <c r="BK184" i="2"/>
  <c r="J121" i="3"/>
  <c r="J282" i="2"/>
  <c r="BK88" i="4"/>
  <c r="BK124" i="3"/>
  <c r="BK241" i="2"/>
  <c r="J142" i="3"/>
  <c r="J115" i="3"/>
  <c r="J100" i="3"/>
  <c r="J123" i="3"/>
  <c r="BK337" i="2"/>
  <c r="BK242" i="2"/>
  <c r="J124" i="3"/>
  <c r="BK275" i="2"/>
  <c r="BK116" i="3"/>
  <c r="BK293" i="2"/>
  <c r="BK146" i="2"/>
  <c r="J290" i="2"/>
  <c r="BK307" i="2"/>
  <c r="BK344" i="2"/>
  <c r="J90" i="2"/>
  <c r="BK264" i="2"/>
  <c r="J105" i="4"/>
  <c r="J94" i="4"/>
  <c r="BK147" i="3"/>
  <c r="J118" i="3"/>
  <c r="J91" i="3"/>
  <c r="J133" i="3"/>
  <c r="J113" i="3"/>
  <c r="J145" i="3"/>
  <c r="J98" i="3"/>
  <c r="BK144" i="3"/>
  <c r="J129" i="3"/>
  <c r="J102" i="3"/>
  <c r="J116" i="3"/>
  <c r="BK302" i="2"/>
  <c r="J124" i="2"/>
  <c r="J95" i="3"/>
  <c r="J139" i="2"/>
  <c r="BK85" i="3"/>
  <c r="BK230" i="2"/>
  <c r="J293" i="2"/>
  <c r="BK300" i="2"/>
  <c r="BK105" i="4"/>
  <c r="J97" i="4"/>
  <c r="BK89" i="4"/>
  <c r="BK138" i="3"/>
  <c r="BK90" i="3"/>
  <c r="BK249" i="2"/>
  <c r="BK128" i="3"/>
  <c r="J105" i="3"/>
  <c r="BK100" i="4"/>
  <c r="BK140" i="3"/>
  <c r="BK89" i="3"/>
  <c r="BK177" i="2"/>
  <c r="J126" i="3"/>
  <c r="J87" i="3"/>
  <c r="J86" i="3"/>
  <c r="BK156" i="2"/>
  <c r="J97" i="3"/>
  <c r="J213" i="2"/>
  <c r="J108" i="3"/>
  <c r="J275" i="2"/>
  <c r="BK139" i="2"/>
  <c r="J156" i="2"/>
  <c r="J85" i="3"/>
  <c r="BK261" i="2"/>
  <c r="BK298" i="2"/>
  <c r="BK101" i="4"/>
  <c r="J95" i="4"/>
  <c r="J87" i="4"/>
  <c r="J128" i="3"/>
  <c r="J93" i="3"/>
  <c r="BK139" i="3"/>
  <c r="BK129" i="3"/>
  <c r="BK103" i="3"/>
  <c r="J104" i="3"/>
  <c r="BK86" i="3"/>
  <c r="J170" i="2"/>
  <c r="BK96" i="3"/>
  <c r="BK116" i="2"/>
  <c r="J305" i="2"/>
  <c r="J121" i="2"/>
  <c r="J129" i="2"/>
  <c r="J103" i="4"/>
  <c r="BK96" i="4"/>
  <c r="J90" i="4"/>
  <c r="BK142" i="3"/>
  <c r="J117" i="3"/>
  <c r="BK102" i="3"/>
  <c r="J149" i="3"/>
  <c r="J319" i="2"/>
  <c r="BK149" i="3"/>
  <c r="J131" i="3"/>
  <c r="BK121" i="3"/>
  <c r="BK193" i="2"/>
  <c r="J141" i="3"/>
  <c r="J107" i="3"/>
  <c r="BK127" i="3"/>
  <c r="BK118" i="3"/>
  <c r="J313" i="2"/>
  <c r="BK129" i="2"/>
  <c r="J103" i="3"/>
  <c r="BK153" i="2"/>
  <c r="J337" i="2"/>
  <c r="J230" i="2"/>
  <c r="BK163" i="2"/>
  <c r="J298" i="2"/>
  <c r="J226" i="2"/>
  <c r="J272" i="2"/>
  <c r="BK334" i="2"/>
  <c r="BK132" i="3"/>
  <c r="BK310" i="2"/>
  <c r="J147" i="3"/>
  <c r="BK130" i="3"/>
  <c r="J90" i="3"/>
  <c r="J132" i="3"/>
  <c r="J334" i="2"/>
  <c r="J110" i="3"/>
  <c r="J112" i="3"/>
  <c r="J241" i="2"/>
  <c r="J94" i="3"/>
  <c r="BK199" i="2"/>
  <c r="BK95" i="2"/>
  <c r="J111" i="2"/>
  <c r="J302" i="2"/>
  <c r="BK90" i="2"/>
  <c r="J101" i="4"/>
  <c r="BK95" i="4"/>
  <c r="J89" i="4"/>
  <c r="BK134" i="3"/>
  <c r="BK305" i="2"/>
  <c r="BK137" i="3"/>
  <c r="BK115" i="3"/>
  <c r="J184" i="2"/>
  <c r="J137" i="3"/>
  <c r="BK95" i="3"/>
  <c r="BK201" i="2"/>
  <c r="J136" i="3"/>
  <c r="BK113" i="3"/>
  <c r="J88" i="3"/>
  <c r="BK107" i="3"/>
  <c r="J264" i="2"/>
  <c r="J100" i="2"/>
  <c r="BK341" i="2"/>
  <c r="BK91" i="3"/>
  <c r="BK121" i="2"/>
  <c r="BK105" i="2"/>
  <c r="J237" i="2"/>
  <c r="J242" i="2"/>
  <c r="J95" i="2"/>
  <c r="J102" i="4"/>
  <c r="BK94" i="4"/>
  <c r="BK87" i="4"/>
  <c r="J130" i="3"/>
  <c r="BK105" i="3"/>
  <c r="BK304" i="2"/>
  <c r="BK123" i="3"/>
  <c r="J163" i="2"/>
  <c r="J139" i="3"/>
  <c r="BK120" i="3"/>
  <c r="BK290" i="2"/>
  <c r="BK133" i="3"/>
  <c r="J106" i="3"/>
  <c r="BK122" i="3"/>
  <c r="BK329" i="2"/>
  <c r="BK213" i="2"/>
  <c r="BK110" i="3"/>
  <c r="J199" i="2"/>
  <c r="J96" i="3"/>
  <c r="BK186" i="2"/>
  <c r="BK99" i="3"/>
  <c r="J146" i="2"/>
  <c r="J300" i="2"/>
  <c r="J109" i="3"/>
  <c r="J249" i="2"/>
  <c r="BK102" i="4"/>
  <c r="BK93" i="4"/>
  <c r="J144" i="3"/>
  <c r="BK112" i="3"/>
  <c r="BK319" i="2"/>
  <c r="J135" i="3"/>
  <c r="BK108" i="3"/>
  <c r="J219" i="2"/>
  <c r="BK272" i="2"/>
  <c r="BK100" i="3"/>
  <c r="J193" i="2"/>
  <c r="BK94" i="3"/>
  <c r="J92" i="3"/>
  <c r="J261" i="2"/>
  <c r="J177" i="2"/>
  <c r="BK219" i="2"/>
  <c r="J99" i="4"/>
  <c r="J91" i="4"/>
  <c r="BK148" i="3"/>
  <c r="BK111" i="3"/>
  <c r="J310" i="2"/>
  <c r="J134" i="3"/>
  <c r="BK119" i="3"/>
  <c r="BK226" i="2"/>
  <c r="J143" i="3"/>
  <c r="J125" i="3"/>
  <c r="BK313" i="2"/>
  <c r="J148" i="3"/>
  <c r="BK98" i="3"/>
  <c r="J120" i="3"/>
  <c r="J307" i="2"/>
  <c r="BK205" i="2"/>
  <c r="BK117" i="3"/>
  <c r="BK87" i="3"/>
  <c r="J116" i="2"/>
  <c r="BK322" i="2"/>
  <c r="BK111" i="2"/>
  <c r="J304" i="2"/>
  <c r="BK88" i="3"/>
  <c r="BK170" i="2"/>
  <c r="J186" i="2"/>
  <c r="J205" i="2"/>
  <c r="BK97" i="4"/>
  <c r="BK90" i="4"/>
  <c r="BK136" i="3"/>
  <c r="BK92" i="3"/>
  <c r="J140" i="3"/>
  <c r="BK131" i="3"/>
  <c r="J111" i="3"/>
  <c r="BK132" i="2"/>
  <c r="BK146" i="3"/>
  <c r="J127" i="3"/>
  <c r="BK93" i="3"/>
  <c r="BK145" i="3"/>
  <c r="BK125" i="3"/>
  <c r="J105" i="2"/>
  <c r="BK101" i="3"/>
  <c r="J122" i="3"/>
  <c r="J201" i="2"/>
  <c r="J329" i="2"/>
  <c r="BK124" i="2"/>
  <c r="BK97" i="3"/>
  <c r="BK100" i="2"/>
  <c r="J322" i="2"/>
  <c r="J100" i="4"/>
  <c r="J93" i="4"/>
  <c r="J88" i="4"/>
  <c r="BK141" i="3"/>
  <c r="BK106" i="3"/>
  <c r="J341" i="2"/>
  <c r="J138" i="3"/>
  <c r="BK126" i="3"/>
  <c r="J253" i="2"/>
  <c r="BK99" i="4"/>
  <c r="BK135" i="3"/>
  <c r="J99" i="3"/>
  <c r="BK253" i="2"/>
  <c r="BK143" i="3"/>
  <c r="J101" i="3"/>
  <c r="BK109" i="3"/>
  <c r="J153" i="2"/>
  <c r="J344" i="2"/>
  <c r="AS54" i="1"/>
  <c r="J89" i="3"/>
  <c r="BK282" i="2"/>
  <c r="J132" i="2"/>
  <c r="BK237" i="2"/>
  <c r="T89" i="2" l="1"/>
  <c r="R212" i="2"/>
  <c r="BK212" i="2"/>
  <c r="J212" i="2" s="1"/>
  <c r="J63" i="2" s="1"/>
  <c r="P306" i="2"/>
  <c r="T212" i="2"/>
  <c r="R252" i="2"/>
  <c r="P89" i="2"/>
  <c r="BK252" i="2"/>
  <c r="J252" i="2"/>
  <c r="J64" i="2" s="1"/>
  <c r="P252" i="2"/>
  <c r="BK114" i="3"/>
  <c r="J114" i="3"/>
  <c r="J62" i="3" s="1"/>
  <c r="BK306" i="2"/>
  <c r="J306" i="2"/>
  <c r="J65" i="2" s="1"/>
  <c r="BK84" i="3"/>
  <c r="P212" i="2"/>
  <c r="T306" i="2"/>
  <c r="R84" i="3"/>
  <c r="R114" i="3"/>
  <c r="BK89" i="2"/>
  <c r="T252" i="2"/>
  <c r="P84" i="3"/>
  <c r="P114" i="3"/>
  <c r="R89" i="2"/>
  <c r="R88" i="2"/>
  <c r="R87" i="2" s="1"/>
  <c r="R306" i="2"/>
  <c r="T84" i="3"/>
  <c r="T114" i="3"/>
  <c r="BK86" i="4"/>
  <c r="J86" i="4" s="1"/>
  <c r="J61" i="4" s="1"/>
  <c r="P86" i="4"/>
  <c r="R86" i="4"/>
  <c r="T86" i="4"/>
  <c r="BK92" i="4"/>
  <c r="J92" i="4"/>
  <c r="J62" i="4" s="1"/>
  <c r="P92" i="4"/>
  <c r="R92" i="4"/>
  <c r="T92" i="4"/>
  <c r="BK98" i="4"/>
  <c r="J98" i="4" s="1"/>
  <c r="J63" i="4" s="1"/>
  <c r="P98" i="4"/>
  <c r="R98" i="4"/>
  <c r="T98" i="4"/>
  <c r="E48" i="2"/>
  <c r="F55" i="2"/>
  <c r="BE153" i="2"/>
  <c r="BE163" i="2"/>
  <c r="BE170" i="2"/>
  <c r="BE282" i="2"/>
  <c r="BE319" i="2"/>
  <c r="BE100" i="2"/>
  <c r="BE111" i="2"/>
  <c r="BE237" i="2"/>
  <c r="BE264" i="2"/>
  <c r="BE275" i="2"/>
  <c r="BE290" i="2"/>
  <c r="J52" i="2"/>
  <c r="BE105" i="2"/>
  <c r="BE129" i="2"/>
  <c r="BE177" i="2"/>
  <c r="BE186" i="2"/>
  <c r="BE219" i="2"/>
  <c r="BE272" i="2"/>
  <c r="BE310" i="2"/>
  <c r="BE249" i="2"/>
  <c r="BE293" i="2"/>
  <c r="BE305" i="2"/>
  <c r="E48" i="3"/>
  <c r="BE85" i="3"/>
  <c r="BE91" i="3"/>
  <c r="BE106" i="3"/>
  <c r="BE253" i="2"/>
  <c r="BE302" i="2"/>
  <c r="BE313" i="2"/>
  <c r="BK343" i="2"/>
  <c r="J343" i="2" s="1"/>
  <c r="J67" i="2" s="1"/>
  <c r="BE89" i="3"/>
  <c r="BE95" i="3"/>
  <c r="BE107" i="3"/>
  <c r="BE113" i="3"/>
  <c r="BE120" i="3"/>
  <c r="BE121" i="3"/>
  <c r="BE124" i="2"/>
  <c r="BE156" i="2"/>
  <c r="BE230" i="2"/>
  <c r="BE242" i="2"/>
  <c r="BE300" i="2"/>
  <c r="BE337" i="2"/>
  <c r="BK340" i="2"/>
  <c r="J340" i="2"/>
  <c r="J66" i="2"/>
  <c r="BE93" i="3"/>
  <c r="BE98" i="3"/>
  <c r="BE100" i="3"/>
  <c r="BE101" i="3"/>
  <c r="BE109" i="3"/>
  <c r="BE126" i="3"/>
  <c r="BE95" i="2"/>
  <c r="BE132" i="2"/>
  <c r="BE139" i="2"/>
  <c r="BE193" i="2"/>
  <c r="BE201" i="2"/>
  <c r="BE304" i="2"/>
  <c r="BE322" i="2"/>
  <c r="BE334" i="2"/>
  <c r="F79" i="3"/>
  <c r="BE96" i="3"/>
  <c r="BE99" i="3"/>
  <c r="BE102" i="3"/>
  <c r="BE103" i="3"/>
  <c r="BE105" i="3"/>
  <c r="BE117" i="3"/>
  <c r="BE90" i="2"/>
  <c r="BE121" i="2"/>
  <c r="BE329" i="2"/>
  <c r="BK204" i="2"/>
  <c r="J204" i="2" s="1"/>
  <c r="J62" i="2" s="1"/>
  <c r="J52" i="3"/>
  <c r="BE90" i="3"/>
  <c r="BE92" i="3"/>
  <c r="BE94" i="3"/>
  <c r="BE104" i="3"/>
  <c r="BE108" i="3"/>
  <c r="BE110" i="3"/>
  <c r="BE111" i="3"/>
  <c r="BE119" i="3"/>
  <c r="BE130" i="3"/>
  <c r="BE134" i="3"/>
  <c r="BE137" i="3"/>
  <c r="BE138" i="3"/>
  <c r="BE139" i="3"/>
  <c r="BE140" i="3"/>
  <c r="BE146" i="3"/>
  <c r="BE147" i="3"/>
  <c r="BE184" i="2"/>
  <c r="BE213" i="2"/>
  <c r="BE226" i="2"/>
  <c r="BE261" i="2"/>
  <c r="BE298" i="2"/>
  <c r="BE307" i="2"/>
  <c r="BE86" i="3"/>
  <c r="BE88" i="3"/>
  <c r="BE112" i="3"/>
  <c r="BE123" i="3"/>
  <c r="BE128" i="3"/>
  <c r="BE131" i="3"/>
  <c r="BE132" i="3"/>
  <c r="BE136" i="3"/>
  <c r="BE142" i="3"/>
  <c r="BE149" i="3"/>
  <c r="F55" i="4"/>
  <c r="E74" i="4"/>
  <c r="J78" i="4"/>
  <c r="BE199" i="2"/>
  <c r="BE205" i="2"/>
  <c r="BE241" i="2"/>
  <c r="BE341" i="2"/>
  <c r="BE344" i="2"/>
  <c r="BE97" i="3"/>
  <c r="BE118" i="3"/>
  <c r="BE122" i="3"/>
  <c r="BE125" i="3"/>
  <c r="BE143" i="3"/>
  <c r="BE148" i="3"/>
  <c r="BE87" i="4"/>
  <c r="BE116" i="2"/>
  <c r="BE146" i="2"/>
  <c r="BE87" i="3"/>
  <c r="BE115" i="3"/>
  <c r="BE116" i="3"/>
  <c r="BE124" i="3"/>
  <c r="BE127" i="3"/>
  <c r="BE129" i="3"/>
  <c r="BE133" i="3"/>
  <c r="BE135" i="3"/>
  <c r="BE141" i="3"/>
  <c r="BE144" i="3"/>
  <c r="BE145" i="3"/>
  <c r="BE88" i="4"/>
  <c r="BE89" i="4"/>
  <c r="BE90" i="4"/>
  <c r="BE91" i="4"/>
  <c r="BE93" i="4"/>
  <c r="BE94" i="4"/>
  <c r="BE95" i="4"/>
  <c r="BE96" i="4"/>
  <c r="BE97" i="4"/>
  <c r="BE99" i="4"/>
  <c r="BE100" i="4"/>
  <c r="BE101" i="4"/>
  <c r="BE102" i="4"/>
  <c r="BE103" i="4"/>
  <c r="BE105" i="4"/>
  <c r="BK104" i="4"/>
  <c r="J104" i="4"/>
  <c r="J64" i="4" s="1"/>
  <c r="J34" i="2"/>
  <c r="AW55" i="1" s="1"/>
  <c r="F35" i="4"/>
  <c r="BB57" i="1" s="1"/>
  <c r="F37" i="2"/>
  <c r="BD55" i="1" s="1"/>
  <c r="J34" i="3"/>
  <c r="AW56" i="1"/>
  <c r="F36" i="3"/>
  <c r="BC56" i="1" s="1"/>
  <c r="F37" i="3"/>
  <c r="BD56" i="1" s="1"/>
  <c r="J34" i="4"/>
  <c r="AW57" i="1"/>
  <c r="F34" i="3"/>
  <c r="BA56" i="1" s="1"/>
  <c r="F37" i="4"/>
  <c r="BD57" i="1" s="1"/>
  <c r="F35" i="2"/>
  <c r="BB55" i="1"/>
  <c r="F34" i="2"/>
  <c r="BA55" i="1" s="1"/>
  <c r="F36" i="2"/>
  <c r="BC55" i="1" s="1"/>
  <c r="F34" i="4"/>
  <c r="BA57" i="1"/>
  <c r="F36" i="4"/>
  <c r="BC57" i="1" s="1"/>
  <c r="F35" i="3"/>
  <c r="BB56" i="1" s="1"/>
  <c r="R83" i="3" l="1"/>
  <c r="R82" i="3"/>
  <c r="BK83" i="3"/>
  <c r="J83" i="3"/>
  <c r="J60" i="3"/>
  <c r="P83" i="3"/>
  <c r="P82" i="3" s="1"/>
  <c r="AU56" i="1" s="1"/>
  <c r="T85" i="4"/>
  <c r="T84" i="4"/>
  <c r="P85" i="4"/>
  <c r="P84" i="4"/>
  <c r="AU57" i="1" s="1"/>
  <c r="T83" i="3"/>
  <c r="T82" i="3" s="1"/>
  <c r="P88" i="2"/>
  <c r="P87" i="2"/>
  <c r="AU55" i="1"/>
  <c r="R85" i="4"/>
  <c r="R84" i="4"/>
  <c r="BK88" i="2"/>
  <c r="J88" i="2"/>
  <c r="J60" i="2"/>
  <c r="T88" i="2"/>
  <c r="T87" i="2" s="1"/>
  <c r="J89" i="2"/>
  <c r="J61" i="2" s="1"/>
  <c r="J84" i="3"/>
  <c r="J61" i="3"/>
  <c r="BK82" i="3"/>
  <c r="J82" i="3"/>
  <c r="BK85" i="4"/>
  <c r="J85" i="4"/>
  <c r="J60" i="4"/>
  <c r="J33" i="2"/>
  <c r="AV55" i="1" s="1"/>
  <c r="AT55" i="1" s="1"/>
  <c r="BB54" i="1"/>
  <c r="W31" i="1" s="1"/>
  <c r="F33" i="2"/>
  <c r="AZ55" i="1" s="1"/>
  <c r="F33" i="3"/>
  <c r="AZ56" i="1"/>
  <c r="J33" i="4"/>
  <c r="AV57" i="1"/>
  <c r="AT57" i="1"/>
  <c r="BC54" i="1"/>
  <c r="W32" i="1"/>
  <c r="BD54" i="1"/>
  <c r="W33" i="1"/>
  <c r="J33" i="3"/>
  <c r="AV56" i="1"/>
  <c r="AT56" i="1"/>
  <c r="F33" i="4"/>
  <c r="AZ57" i="1" s="1"/>
  <c r="BA54" i="1"/>
  <c r="AW54" i="1"/>
  <c r="AK30" i="1"/>
  <c r="J30" i="3"/>
  <c r="AG56" i="1"/>
  <c r="J39" i="3" l="1"/>
  <c r="BK87" i="2"/>
  <c r="J87" i="2"/>
  <c r="J59" i="2"/>
  <c r="J59" i="3"/>
  <c r="BK84" i="4"/>
  <c r="J84" i="4"/>
  <c r="J59" i="4"/>
  <c r="AN56" i="1"/>
  <c r="AZ54" i="1"/>
  <c r="AV54" i="1" s="1"/>
  <c r="AK29" i="1" s="1"/>
  <c r="AX54" i="1"/>
  <c r="AU54" i="1"/>
  <c r="W30" i="1"/>
  <c r="AY54" i="1"/>
  <c r="W29" i="1" l="1"/>
  <c r="J30" i="2"/>
  <c r="AG55" i="1" s="1"/>
  <c r="AN55" i="1" s="1"/>
  <c r="AT54" i="1"/>
  <c r="J30" i="4"/>
  <c r="AG57" i="1" s="1"/>
  <c r="AN57" i="1" s="1"/>
  <c r="J39" i="2" l="1"/>
  <c r="J39" i="4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<sst xmlns="http://schemas.openxmlformats.org/spreadsheetml/2006/main" count="4839" uniqueCount="961">
  <si>
    <t>Export Komplet</t>
  </si>
  <si>
    <t>VZ</t>
  </si>
  <si>
    <t>2.0</t>
  </si>
  <si>
    <t>ZAMOK</t>
  </si>
  <si>
    <t>False</t>
  </si>
  <si>
    <t>{b6584c8e-5924-4e98-ae06-a128bf5ac851}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</si>
  <si>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</si>
  <si>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</si>
  <si>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</si>
  <si>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</si>
  <si>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</si>
  <si>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</si>
  <si>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</si>
  <si>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</si>
  <si>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R19-067_VI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</si>
  <si>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</si>
  <si>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</si>
  <si>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BENEŠOV - DOPRAVNÍ OPATŘENÍ U NÁDRAŽÍ - PRODLOUŽENÍ (město-IROP)</t>
  </si>
  <si>
    <t>KSO:</t>
  </si>
  <si>
    <t>822 29 3</t>
  </si>
  <si>
    <t>CC-CZ:</t>
  </si>
  <si>
    <t>21121</t>
  </si>
  <si>
    <t>Místo:</t>
  </si>
  <si>
    <t>Benešov</t>
  </si>
  <si>
    <t>Datum:</t>
  </si>
  <si>
    <t>25. 9. 2019</t>
  </si>
  <si>
    <t>CZ-CPV:</t>
  </si>
  <si>
    <t>45000000-7</t>
  </si>
  <si>
    <t>CZ-CPA:</t>
  </si>
  <si>
    <t>42.11.10</t>
  </si>
  <si>
    <t>Zadavatel:</t>
  </si>
  <si>
    <t>IČ:</t>
  </si>
  <si>
    <t/>
  </si>
  <si>
    <t>Město Benešov</t>
  </si>
  <si>
    <t>DIČ:</t>
  </si>
  <si>
    <t>Uchazeč:</t>
  </si>
  <si>
    <t>Vyplň údaj</t>
  </si>
  <si>
    <t>Projektant:</t>
  </si>
  <si>
    <t>True</t>
  </si>
  <si>
    <t>DOPAS s.r.o.</t>
  </si>
  <si>
    <t>1</t>
  </si>
  <si>
    <t>Zpracovatel:</t>
  </si>
  <si>
    <t>28957954</t>
  </si>
  <si>
    <t>0,1</t>
  </si>
  <si>
    <t>STAPO UL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</si>
  <si>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</si>
  <si>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</si>
  <si>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</si>
  <si>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</si>
  <si>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</si>
  <si>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</si>
  <si>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</si>
  <si>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</si>
  <si>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</si>
  <si>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</si>
  <si>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</si>
  <si>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</si>
  <si>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</si>
  <si>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</si>
  <si>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</si>
  <si>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</si>
  <si>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</si>
  <si>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</si>
  <si>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</si>
  <si>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</si>
  <si>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</si>
  <si>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</si>
  <si>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</si>
  <si>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</si>
  <si>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</si>
  <si>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</si>
  <si>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</si>
  <si>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</si>
  <si>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</si>
  <si>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</si>
  <si>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</si>
  <si>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</si>
  <si>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</si>
  <si>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</si>
  <si>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</si>
  <si>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</si>
  <si>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</si>
  <si>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</si>
  <si>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</si>
  <si>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</si>
  <si>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</si>
  <si>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</si>
  <si>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SO 101 - Komunikace a zpevněné plochy - chodníky</t>
  </si>
  <si>
    <t>STA</t>
  </si>
  <si>
    <t>{7c426bc4-be40-4fac-81e6-31be9c39fa78}</t>
  </si>
  <si>
    <t>2</t>
  </si>
  <si>
    <t>SO401</t>
  </si>
  <si>
    <t>SO 401 - Veřejné osvětlení</t>
  </si>
  <si>
    <t>{f0d06286-e3d9-4ddf-9a9a-b53404ca9f6e}</t>
  </si>
  <si>
    <t>VON</t>
  </si>
  <si>
    <t>VON - Vedlejší a ostatní náklady</t>
  </si>
  <si>
    <t>{9d0e072f-a530-4758-a1b0-5055f77c74ad}</t>
  </si>
  <si>
    <t>OBR_P_50x200</t>
  </si>
  <si>
    <t>Obrubník parkový betonový 50x200 mm</t>
  </si>
  <si>
    <t>m</t>
  </si>
  <si>
    <t>220,58</t>
  </si>
  <si>
    <t>3</t>
  </si>
  <si>
    <t>OBR_S_150x250</t>
  </si>
  <si>
    <t>Obrubník silniční betonový 150x250 mm</t>
  </si>
  <si>
    <t>222,43</t>
  </si>
  <si>
    <t>KRYCÍ LIST SOUPISU PRACÍ</t>
  </si>
  <si>
    <t>P_KA</t>
  </si>
  <si>
    <t>Plocha kačírku tl. 200 mm</t>
  </si>
  <si>
    <t>m2</t>
  </si>
  <si>
    <t>9,27</t>
  </si>
  <si>
    <t>P_Z</t>
  </si>
  <si>
    <t>Plocha zeleně (trávník)</t>
  </si>
  <si>
    <t>77,2</t>
  </si>
  <si>
    <t>P2</t>
  </si>
  <si>
    <t>SKLADBA 2 - chodníková plocha ( litý asfalt)</t>
  </si>
  <si>
    <t>356,14</t>
  </si>
  <si>
    <t>P2a</t>
  </si>
  <si>
    <t>SKLADBA 2 - chodníková plocha (hmatná betonová dlažba)</t>
  </si>
  <si>
    <t>6,33</t>
  </si>
  <si>
    <t>Objekt:</t>
  </si>
  <si>
    <t>SO101 - SO 101 - Komunikace a zpevněné plochy - chodníky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</si>
  <si>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</si>
  <si>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</si>
  <si>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</si>
  <si>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</si>
  <si>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</si>
  <si>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</si>
  <si>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</si>
  <si>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</si>
  <si>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</si>
  <si>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</si>
  <si>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</si>
  <si>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</si>
  <si>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</si>
  <si>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</si>
  <si>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</si>
  <si>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</si>
  <si>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</si>
  <si>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</si>
  <si>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</si>
  <si>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</si>
  <si>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</si>
  <si>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</si>
  <si>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</si>
  <si>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</si>
  <si>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</si>
  <si>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</si>
  <si>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</si>
  <si>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</si>
  <si>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</si>
  <si>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</si>
  <si>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</si>
  <si>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</si>
  <si>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CS ÚRS 2019 01</t>
  </si>
  <si>
    <t>4</t>
  </si>
  <si>
    <t>276620991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</si>
  <si>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</si>
  <si>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</si>
  <si>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</si>
  <si>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"D_101_2_situace.pdf</t>
  </si>
  <si>
    <t>" chodník (podkladní vrstva kameniva tl. 120 mm)" 508,540-42,386-0,611</t>
  </si>
  <si>
    <t>Součet</t>
  </si>
  <si>
    <t>113107230</t>
  </si>
  <si>
    <t>Odstranění podkladů nebo krytů strojně plochy jednotlivě přes 200 m2 s přemístěním hmot na skládku na vzdálenost do 20 m nebo s naložením na dopravní prostředek z betonu prostého, o tl. vrstvy do 100 mm</t>
  </si>
  <si>
    <t>-845869749</t>
  </si>
  <si>
    <t>" chodník (podkladní vrstva SC 8/10)" 508,540-42,386-0,611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</si>
  <si>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</si>
  <si>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</si>
  <si>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440491593</t>
  </si>
  <si>
    <t>" chodník (LA)" 508,540-42,386-0,611</t>
  </si>
  <si>
    <t>113202111</t>
  </si>
  <si>
    <t>Vytrhání obrub s vybouráním lože, s přemístěním hmot na skládku na vzdálenost do 3 m nebo s naložením na dopravní prostředek z krajníků nebo obrubníků stojatých</t>
  </si>
  <si>
    <t>-1321322352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</si>
  <si>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</si>
  <si>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 kamenná silniční obruba š. 200 mm" 112,670+99,260</t>
  </si>
  <si>
    <t>" betonová silniční obruba š. 150 mm" 9,960</t>
  </si>
  <si>
    <t>5</t>
  </si>
  <si>
    <t>113204111</t>
  </si>
  <si>
    <t>Vytrhání obrub s vybouráním lože, s přemístěním hmot na skládku na vzdálenost do 3 m nebo s naložením na dopravní prostředek záhonových</t>
  </si>
  <si>
    <t>-95249061</t>
  </si>
  <si>
    <t>" parková betonová obruba š. 50 mm" 53,520+6,170+11,270</t>
  </si>
  <si>
    <t>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</si>
  <si>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</si>
  <si>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</si>
  <si>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</si>
  <si>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-1895687280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</si>
  <si>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</si>
  <si>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" tl. 200 mm" (75,700-0,884-0,872-2,157)*0,200</t>
  </si>
  <si>
    <t>7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</si>
  <si>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</si>
  <si>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</si>
  <si>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1227571368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</si>
  <si>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</si>
  <si>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 sejmutá ornice z deponie k místu zpětnéhopoužití" 14,357</t>
  </si>
  <si>
    <t>8</t>
  </si>
  <si>
    <t>167101101</t>
  </si>
  <si>
    <t>Nakládání, skládání a překládání neulehlého výkopku nebo sypaniny nakládání, množství do 100 m3, z hornin tř. 1 až 4</t>
  </si>
  <si>
    <t>-471498231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</si>
  <si>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</si>
  <si>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" sejmutá ornice na deponii" 14,357</t>
  </si>
  <si>
    <t>" chybějící ornice na skládce (nákup)" (P_Z*0,20)-14,357</t>
  </si>
  <si>
    <t>9</t>
  </si>
  <si>
    <t>M</t>
  </si>
  <si>
    <t>10364101</t>
  </si>
  <si>
    <t>zemina pro terénní úpravy -  ornice</t>
  </si>
  <si>
    <t>t</t>
  </si>
  <si>
    <t>-992812211</t>
  </si>
  <si>
    <t>P</t>
  </si>
  <si>
    <t>Poznámka k položce:_x000D_
- objemová hmotnost ornice : 1600 kg/m3_x000D_
- jednotková cena obsahuje i náklady na dopravu na staveniště do místa použití, hmotnost není započtena do přesunu hmot</t>
  </si>
  <si>
    <t>" chybějící ornice na skládce (nákup)" ((P_Z*0,20)-14,357)*1,60</t>
  </si>
  <si>
    <t>10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</si>
  <si>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</si>
  <si>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</si>
  <si>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-1867978330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</si>
  <si>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</si>
  <si>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"D_101_1_technická_zpráva.pdf</t>
  </si>
  <si>
    <t>"D_101_4_vzorový_příčný_řez_osa_1_102_ul. Nádražní_nadjezd.pdf</t>
  </si>
  <si>
    <t>" zeleň (trávník)" P_Z</t>
  </si>
  <si>
    <t>11</t>
  </si>
  <si>
    <t>181301103</t>
  </si>
  <si>
    <t>Rozprostření a urovnání ornice v rovině nebo ve svahu sklonu do 1:5 při souvislé ploše do 500 m2, tl. vrstvy přes 150 do 200 mm</t>
  </si>
  <si>
    <t>-109499927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</si>
  <si>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</si>
  <si>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12</t>
  </si>
  <si>
    <t>181411141</t>
  </si>
  <si>
    <t>Založení trávníku na půdě předem připravené plochy do 1000 m2 výsevem včetně utažení parterového v rovině nebo na svahu do 1:5</t>
  </si>
  <si>
    <t>1314139447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</si>
  <si>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</si>
  <si>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13</t>
  </si>
  <si>
    <t>00572420</t>
  </si>
  <si>
    <t>osivo směs travní parková okrasná</t>
  </si>
  <si>
    <t>kg</t>
  </si>
  <si>
    <t>614532683</t>
  </si>
  <si>
    <t>Poznámka k položce:_x000D_
- spotřeba : 35 g/m2</t>
  </si>
  <si>
    <t>77,2*0,035 'Přepočtené koeficientem množství</t>
  </si>
  <si>
    <t>14</t>
  </si>
  <si>
    <t>181951101</t>
  </si>
  <si>
    <t>Úprava pláně vyrovnáním výškových rozdílů v hornině tř. 1 až 4 bez zhutnění</t>
  </si>
  <si>
    <t>-1043103109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</si>
  <si>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</si>
  <si>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"D_101_1_technická_zpráva_strana_6.pdf</t>
  </si>
  <si>
    <t>P2+P2a</t>
  </si>
  <si>
    <t>183403153</t>
  </si>
  <si>
    <t>Obdělání půdy hrabáním v rovině nebo na svahu do 1:5</t>
  </si>
  <si>
    <t>-1168068689</t>
  </si>
  <si>
    <t xml:space="preserve">Poznámka k souboru cen:_x000D_
1. Každé opakované obdělání půdy se oceňuje samostatně._x000D_
2. Ceny -3114 a -3115 lze použít i pro obdělání půdy aktivními branami._x000D_
</t>
  </si>
  <si>
    <t>" zeleň (trávník) - 2x křížem" P_Z*2</t>
  </si>
  <si>
    <t>16</t>
  </si>
  <si>
    <t>183403161</t>
  </si>
  <si>
    <t>Obdělání půdy válením v rovině nebo na svahu do 1:5</t>
  </si>
  <si>
    <t>-1508037794</t>
  </si>
  <si>
    <t>" zeleň (trávník) - 3x křížem" P_Z*3</t>
  </si>
  <si>
    <t>17</t>
  </si>
  <si>
    <t>184802111</t>
  </si>
  <si>
    <t>Chemické odplevelení půdy před založením kultury, trávníku nebo zpevněných ploch o výměře jednotlivě přes 20 m2 v rovině nebo na svahu do 1:5 postřikem na široko</t>
  </si>
  <si>
    <t>-702683084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</si>
  <si>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</si>
  <si>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18</t>
  </si>
  <si>
    <t>184802611</t>
  </si>
  <si>
    <t>Chemické odplevelení po založení kultury v rovině nebo na svahu do 1:5 postřikem na široko</t>
  </si>
  <si>
    <t>1679078871</t>
  </si>
  <si>
    <t xml:space="preserve">Poznámka k souboru cen:_x000D_
1. Ceny -2613, -2617, -2623, -2627, -2633, -2637, -2643 a -2647 jsou určeny pro odplevelení ploch o ploše do 10 m2 jednotlivě, nebo pro odstranění hnízd plevelů o ploše do 20 m2 jednotlivě vzdálených od sebe nejméně 5 m._x000D_
2. Ceny nelze použít pro chemické odplevelení trávníku; tyto práce se oceňují cenami části A02 souboru cen 184 80-2 . Chemické odplevelení před založením kultury._x000D_
3. V cenách -2611 až -2614, -2621 až -2624, -2631 až –2634 a -2641 až -2644 jsou započteny i náklady na dovoz vody do 10 km._x000D_
4. V cenách o sklonu svahu přes 1:1 jsou uvažovány podmínky pro svahy běžně schůdné; bez použití lezeckých technik. V případě použití lezeckých technik se tyto náklady oceňují individuálně._x000D_
</t>
  </si>
  <si>
    <t>19</t>
  </si>
  <si>
    <t>185803111</t>
  </si>
  <si>
    <t>Ošetření trávníku jednorázové v rovině nebo na svahu do 1:5</t>
  </si>
  <si>
    <t>-1509256040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</si>
  <si>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</si>
  <si>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" zeleň (trávník) - 1. seč" P_Z</t>
  </si>
  <si>
    <t>20</t>
  </si>
  <si>
    <t>185804311</t>
  </si>
  <si>
    <t>Zalití rostlin vodou plochy záhonů jednotlivě do 20 m2</t>
  </si>
  <si>
    <t>-1387308974</t>
  </si>
  <si>
    <t>" zeleň (trávník) - 15 litrů/m2" P_Z*15/1000</t>
  </si>
  <si>
    <t>185851121</t>
  </si>
  <si>
    <t>Dovoz vody pro zálivku rostlin na vzdálenost do 1000 m</t>
  </si>
  <si>
    <t>-128716135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</si>
  <si>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</si>
  <si>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22</t>
  </si>
  <si>
    <t>185851129</t>
  </si>
  <si>
    <t>Dovoz vody pro zálivku rostlin Příplatek k ceně za každých dalších i započatých 1000 m</t>
  </si>
  <si>
    <t>-67552045</t>
  </si>
  <si>
    <t>" celková dovozová vzdálenost 5 km" 1,158*4</t>
  </si>
  <si>
    <t>Zakládání</t>
  </si>
  <si>
    <t>23</t>
  </si>
  <si>
    <t>215901101</t>
  </si>
  <si>
    <t>Zhutnění podloží pod násypy z rostlé horniny tř. 1 až 4 z hornin soudružných do 92 % PS a nesoudržných sypkých relativní ulehlosti I(d) do 0,8</t>
  </si>
  <si>
    <t>-1401396826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</si>
  <si>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Míru zhutnění podloží předepisuje projekt._x000D_
4. Množství jednotek se určí v m2 půdorysné plochy zhutněného podloží._x000D_
</t>
  </si>
  <si>
    <t>Komunikace pozemní</t>
  </si>
  <si>
    <t>24</t>
  </si>
  <si>
    <t>564841111</t>
  </si>
  <si>
    <t>Podklad ze štěrkodrti ŠD s rozprostřením a zhutněním, po zhutnění tl. 120 mm</t>
  </si>
  <si>
    <t>1821026295</t>
  </si>
  <si>
    <t>25</t>
  </si>
  <si>
    <t>56712211.R01</t>
  </si>
  <si>
    <t>Podklad ze směsi stmelené cementem SC bez dilatačních spár, s rozprostřením a zhutněním SC C 8/10 (KSC I), po zhutnění tl. 100 mm</t>
  </si>
  <si>
    <t>-1203732199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</si>
  <si>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</si>
  <si>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26</t>
  </si>
  <si>
    <t>571908111</t>
  </si>
  <si>
    <t>Kryt vymývaným dekoračním kamenivem (kačírkem) tl. 200 mm</t>
  </si>
  <si>
    <t>-532440553</t>
  </si>
  <si>
    <t>27</t>
  </si>
  <si>
    <t>578132113</t>
  </si>
  <si>
    <t>Litý asfalt MA 8 (LAJ) s rozprostřením z nemodifikovaného asfaltu v pruhu šířky do 3 m tl. 30 mm</t>
  </si>
  <si>
    <t>-969138519</t>
  </si>
  <si>
    <t xml:space="preserve">Poznámka k souboru cen:_x000D_
1. ČSN EN 13108-8 připouští pro MA 8 pouze tl. 25 až 40 mm._x000D_
2. V cenách jsou započteny i náklady na napojení pracovních spár._x000D_
3. V cenách nejsou započteny náklady na příp. projektem předepsané:_x000D_
a) zdrsňovací posypy, které se oceňují cenami souboru cen 578 90- Zdrsňovací posyp litého asfaltu,_x000D_
b) posypy drobným kamenivem, které se oceňují cenami souboru cen 572 40- Posyp živičného podkladu nebo krytu části C 01 tohoto katalogu._x000D_
</t>
  </si>
  <si>
    <t>28</t>
  </si>
  <si>
    <t>62821109</t>
  </si>
  <si>
    <t>asfaltový pás separační s krycí vrstvou tl. do 1 mm, typu R</t>
  </si>
  <si>
    <t>1931407733</t>
  </si>
  <si>
    <t>Poznámka k položce:_x000D_
- ztratné 15%</t>
  </si>
  <si>
    <t>356,14*1,15 'Přepočtené koeficientem množství</t>
  </si>
  <si>
    <t>29</t>
  </si>
  <si>
    <t>578901113</t>
  </si>
  <si>
    <t>Zdrsňovací posyp litého asfaltu z kameniva drobného drceného obaleného asfaltem se zaválcováním a s odstraněním přebytečného materiálu s povrchu, v množství 8 kg/m2</t>
  </si>
  <si>
    <t>-1482319629</t>
  </si>
  <si>
    <t>30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</si>
  <si>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</si>
  <si>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</si>
  <si>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-1858610131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</si>
  <si>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</si>
  <si>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 hmatná dlažba" P2a</t>
  </si>
  <si>
    <t>31</t>
  </si>
  <si>
    <t>59245019</t>
  </si>
  <si>
    <t>dlažba skladebná betonová pro nevidomé 200x100x60mm přírodní</t>
  </si>
  <si>
    <t>-6747528</t>
  </si>
  <si>
    <t>Poznámka k položce:_x000D_
- ztratné 3%</t>
  </si>
  <si>
    <t>6,33*1,03 'Přepočtené koeficientem množství</t>
  </si>
  <si>
    <t>Ostatní konstrukce a práce, bourání</t>
  </si>
  <si>
    <t>32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</si>
  <si>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</si>
  <si>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</si>
  <si>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CS ÚRS 2019 01-kalkulovaná cena</t>
  </si>
  <si>
    <t>-67979436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</si>
  <si>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</si>
  <si>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Poznámka k položce:_x000D_
- beton C 25/30 XF2</t>
  </si>
  <si>
    <t>"D_101_1_technická_zpráva_strana_6-7.pdf</t>
  </si>
  <si>
    <t>33</t>
  </si>
  <si>
    <t>59217023</t>
  </si>
  <si>
    <t>obrubník betonový chodníkový 1000x150x250mm</t>
  </si>
  <si>
    <t>-1785590310</t>
  </si>
  <si>
    <t>Poznámka k položce:_x000D_
- ztratné 1%</t>
  </si>
  <si>
    <t>222,43*1,01 'Přepočtené koeficientem množství</t>
  </si>
  <si>
    <t>34</t>
  </si>
  <si>
    <t>916331112</t>
  </si>
  <si>
    <t>Osazení zahradního obrubníku betonového s ložem tl. od 50 do 100 mm z betonu prostého tř. C 25/30 XF2 s boční opěrou z betonu prostého tř. C 25/30 XF2</t>
  </si>
  <si>
    <t>-989920612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</si>
  <si>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</si>
  <si>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35</t>
  </si>
  <si>
    <t>59217037</t>
  </si>
  <si>
    <t>obrubník betonový parkový přírodní 500x50x200mm</t>
  </si>
  <si>
    <t>-60479081</t>
  </si>
  <si>
    <t>220,58*1,01 'Přepočtené koeficientem množství</t>
  </si>
  <si>
    <t>36</t>
  </si>
  <si>
    <t>919726123</t>
  </si>
  <si>
    <t>Geotextilie netkaná pro ochranu, separaci nebo filtraci měrná hmotnost přes 300 do 500 g/m2</t>
  </si>
  <si>
    <t>1030897295</t>
  </si>
  <si>
    <t xml:space="preserve">Poznámka k souboru cen:_x000D_
1. V cenách jsou započteny i náklady na položení a dodání geotextilie včetně přesahů._x000D_
</t>
  </si>
  <si>
    <t>37</t>
  </si>
  <si>
    <t>953961113</t>
  </si>
  <si>
    <t>Kotvy chemické s vyvrtáním otvoru do betonu, železobetonu nebo tvrdého kamene tmel, velikost M 12, hloubka 110 mm</t>
  </si>
  <si>
    <t>kus</t>
  </si>
  <si>
    <t>-271986875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</si>
  <si>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</si>
  <si>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Poznámka k položce:_x000D_
- přikotvení beton. parkové obruby ke stávající stavební konstrukci</t>
  </si>
  <si>
    <t>" kotvení obruby v úseku dl. cca. 50 m (4ks/m)" 200,000</t>
  </si>
  <si>
    <t>38</t>
  </si>
  <si>
    <t>953965116</t>
  </si>
  <si>
    <t>Kotvy chemické s vyvrtáním otvoru kotevní šrouby pro chemické kotvy, velikost M 10, délka 170 mm</t>
  </si>
  <si>
    <t>12685994</t>
  </si>
  <si>
    <t>39</t>
  </si>
  <si>
    <t>985112111</t>
  </si>
  <si>
    <t>Odsekání degradovaného betonu stěn, tloušťky do 10 mm</t>
  </si>
  <si>
    <t>-1670732574</t>
  </si>
  <si>
    <t xml:space="preserve">Poznámka k souboru cen:_x000D_
1. V ceně -2111 až -2133 jsou započteny i náklady na odstranění degradovaného betonu ručním pneumatickým kladivem s dočištěním k obnažení betonářské výztuže a jejím ručním očištěním._x000D_
</t>
  </si>
  <si>
    <t>" oprava vrchní části betonového opěrného prvku" 50,000*0,500</t>
  </si>
  <si>
    <t>40</t>
  </si>
  <si>
    <t>985131311</t>
  </si>
  <si>
    <t>Očištění ploch stěn, rubu kleneb a podlah ruční dočištění ocelovými kartáči</t>
  </si>
  <si>
    <t>1180169900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</si>
  <si>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</si>
  <si>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41</t>
  </si>
  <si>
    <t>985311111</t>
  </si>
  <si>
    <t>Reprofilace betonu sanačními maltami na cementové bázi ručně stěn, tloušťky do 10 mm</t>
  </si>
  <si>
    <t>1920884536</t>
  </si>
  <si>
    <t xml:space="preserve">Poznámka k souboru cen:_x000D_
1. Ceny pro danou tloušťku jsou určeny pro nanášení sanačních malt v jakémkoliv počtu vrstev._x000D_
2. V cenách nejsou započteny náklady na:_x000D_
a) odstranění degradovaného betonu, které se oceňují cenami souborů cen 985 11-21 Odsekání degradovaného betonu a 985 12-1 Tryskání degradovaného betonu,_x000D_
b) očištění povrchu betonu, které se oceňují cenami souboru cen 985 13 Očištění ploch,_x000D_
c) ochranný nátěr povrchu reprofilovaného betonu, které se oceňují cenami souboru cen 985 32-4 Ochranný nátěr betonu,_x000D_
d) uzavírací stěrku; tyto náklady se oceňují cenami souboru cen 985 31-21 Stěrka k vyrovnání ploch reprofilovaného betonu,_x000D_
e) případné vyztužení reprofilovaných vrstev svařovanými sítěmi, které se oceňují cenami souboru cen 985 56-2 Výztuž stříkaného betonu ze svařovaných sítí._x000D_
</t>
  </si>
  <si>
    <t>42</t>
  </si>
  <si>
    <t>985312111</t>
  </si>
  <si>
    <t>Stěrka k vyrovnání ploch reprofilovaného betonu stěn, tloušťky do 2 mm</t>
  </si>
  <si>
    <t>981331614</t>
  </si>
  <si>
    <t xml:space="preserve">Poznámka k souboru cen:_x000D_
1. V cenách nejsou započteny náklady na ochranný nátěr, které se oceňují souborem cen 985 32-4 Ochranný nátěr betonu._x000D_
</t>
  </si>
  <si>
    <t>43</t>
  </si>
  <si>
    <t>985323112</t>
  </si>
  <si>
    <t>Spojovací můstek reprofilovaného betonu na cementové bázi, tloušťky 2 mm</t>
  </si>
  <si>
    <t>-1171174768</t>
  </si>
  <si>
    <t>44</t>
  </si>
  <si>
    <t>985324111</t>
  </si>
  <si>
    <t>Ochranný nátěr betonu na bázi silanu impregnační dvojnásobný (OS-A)</t>
  </si>
  <si>
    <t>-1895135873</t>
  </si>
  <si>
    <t>997</t>
  </si>
  <si>
    <t>Přesun sutě</t>
  </si>
  <si>
    <t>45</t>
  </si>
  <si>
    <t>997221551</t>
  </si>
  <si>
    <t>Vodorovná doprava suti bez naložení, ale se složením a s hrubým urovnáním ze sypkých materiálů, na vzdálenost do 1 km</t>
  </si>
  <si>
    <t>-1249845519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</si>
  <si>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</si>
  <si>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 podkladní kamenivo" 139,663</t>
  </si>
  <si>
    <t>46</t>
  </si>
  <si>
    <t>997221559</t>
  </si>
  <si>
    <t>Vodorovná doprava suti bez naložení, ale se složením a s hrubým urovnáním Příplatek k ceně za každý další i započatý 1 km přes 1 km</t>
  </si>
  <si>
    <t>1838090483</t>
  </si>
  <si>
    <t>" celková odvozová vzdálenost 20 km" 139,663*19</t>
  </si>
  <si>
    <t>47</t>
  </si>
  <si>
    <t>997221561</t>
  </si>
  <si>
    <t>Vodorovná doprava suti bez naložení, ale se složením a s hrubým urovnáním z kusových materiálů, na vzdálenost do 1 km</t>
  </si>
  <si>
    <t>-1413983906</t>
  </si>
  <si>
    <t>" obruby" 2,838+45,487</t>
  </si>
  <si>
    <t>" podkladní beton" 111,730+0,550</t>
  </si>
  <si>
    <t>" asfalt" 45,623</t>
  </si>
  <si>
    <t>48</t>
  </si>
  <si>
    <t>997221569</t>
  </si>
  <si>
    <t>1756412126</t>
  </si>
  <si>
    <t>" celková odvozová vzdálenost 20 km" 206,228*19</t>
  </si>
  <si>
    <t>49</t>
  </si>
  <si>
    <t>997221611</t>
  </si>
  <si>
    <t>Nakládání na dopravní prostředky pro vodorovnou dopravu suti</t>
  </si>
  <si>
    <t>-967689625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</si>
  <si>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</si>
  <si>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50</t>
  </si>
  <si>
    <t>997221815</t>
  </si>
  <si>
    <t>Poplatek za uložení stavebního odpadu na skládce (skládkovné) z prostého betonu zatříděného do Katalogu odpadů pod kódem 170 101</t>
  </si>
  <si>
    <t>1805224509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</si>
  <si>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</si>
  <si>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51</t>
  </si>
  <si>
    <t>997221845</t>
  </si>
  <si>
    <t>Poplatek za uložení stavebního odpadu na skládce (skládkovné) asfaltového bez obsahu dehtu zatříděného do Katalogu odpadů pod kódem 170 302</t>
  </si>
  <si>
    <t>1259573464</t>
  </si>
  <si>
    <t>52</t>
  </si>
  <si>
    <t>997221855</t>
  </si>
  <si>
    <t>Poplatek za uložení stavebního odpadu na skládce (skládkovné) zeminy a kameniva zatříděného do Katalogu odpadů pod kódem 170 504</t>
  </si>
  <si>
    <t>-1365567593</t>
  </si>
  <si>
    <t>998</t>
  </si>
  <si>
    <t>Přesun hmot</t>
  </si>
  <si>
    <t>53</t>
  </si>
  <si>
    <t>998225111</t>
  </si>
  <si>
    <t>Přesun hmot pro komunikace s krytem z kameniva, monolitickým betonovým nebo živičným dopravní vzdálenost do 200 m jakékoliv délky objektu</t>
  </si>
  <si>
    <t>1662525052</t>
  </si>
  <si>
    <t xml:space="preserve">Poznámka k souboru cen:_x000D_
1. Ceny lze použít i pro plochy letišť s krytem monolitickým betonovým nebo živičným._x000D_
</t>
  </si>
  <si>
    <t>HZS</t>
  </si>
  <si>
    <t>Hodinové zúčtovací sazby</t>
  </si>
  <si>
    <t>54</t>
  </si>
  <si>
    <t>HZS4221</t>
  </si>
  <si>
    <t>Hodinové zúčtovací sazby ostatních profesí revizní a kontrolní činnost geodet</t>
  </si>
  <si>
    <t>hod</t>
  </si>
  <si>
    <t>512</t>
  </si>
  <si>
    <t>1884508467</t>
  </si>
  <si>
    <t>" prostorové (směrové + výškové) vytýčení stavby" 8,000</t>
  </si>
  <si>
    <t>" průběžná a kontrolní měření během provádění prací (4x)" 8,000*4</t>
  </si>
  <si>
    <t>" závěřečné měření po dokončení prací" 8,000</t>
  </si>
  <si>
    <t>SO401 - 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</si>
  <si>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</si>
  <si>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</si>
  <si>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</si>
  <si>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</si>
  <si>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</si>
  <si>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</si>
  <si>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210202103</t>
  </si>
  <si>
    <t>svítidlo výbojkové venkovní na výložník</t>
  </si>
  <si>
    <t>ks</t>
  </si>
  <si>
    <t>64</t>
  </si>
  <si>
    <t>1128819677</t>
  </si>
  <si>
    <t>1694936699</t>
  </si>
  <si>
    <t>210204011</t>
  </si>
  <si>
    <t>stožár osvětlovací ocelový do 12m</t>
  </si>
  <si>
    <t>-1805871833</t>
  </si>
  <si>
    <t>1664760904</t>
  </si>
  <si>
    <t>210204011.1</t>
  </si>
  <si>
    <t>stožár osvětlovací ocelový do 12m /dmtž</t>
  </si>
  <si>
    <t>248607042</t>
  </si>
  <si>
    <t>210204103</t>
  </si>
  <si>
    <t>výložník na stožár 1-ramenný do 35kg</t>
  </si>
  <si>
    <t>-577442383</t>
  </si>
  <si>
    <t>-1818046274</t>
  </si>
  <si>
    <t>210204201</t>
  </si>
  <si>
    <t>elektrovýzbroj stožárů pro 1 okruh</t>
  </si>
  <si>
    <t>559187320</t>
  </si>
  <si>
    <t>210220022</t>
  </si>
  <si>
    <t>uzemňov.vedení v zemi úplná mtž FeZn pr.8-10mm</t>
  </si>
  <si>
    <t>-304190838</t>
  </si>
  <si>
    <t>210220446</t>
  </si>
  <si>
    <t>ochrana zemní svorky smršťovací trubicí 50/16mm</t>
  </si>
  <si>
    <t>-980140977</t>
  </si>
  <si>
    <t>210901082</t>
  </si>
  <si>
    <t>kabel Al(-1kV AYKY)pevně uložený do 3x35/4x25/5x16</t>
  </si>
  <si>
    <t>1494294888</t>
  </si>
  <si>
    <t>218009001</t>
  </si>
  <si>
    <t>poplatek za recyklaci svítidla</t>
  </si>
  <si>
    <t>-514857005</t>
  </si>
  <si>
    <t>-1490976565</t>
  </si>
  <si>
    <t>219000232</t>
  </si>
  <si>
    <t>montážní plošina do 25m</t>
  </si>
  <si>
    <t>1959061096</t>
  </si>
  <si>
    <t>560221</t>
  </si>
  <si>
    <t>stožár osvětlov bezpatic UZM9-159/108/89Z žárZn</t>
  </si>
  <si>
    <t>256</t>
  </si>
  <si>
    <t>1081127058</t>
  </si>
  <si>
    <t>565251</t>
  </si>
  <si>
    <t>stožár osvětlov přechodový PA6-114/89/76Z žárZn</t>
  </si>
  <si>
    <t>-122110377</t>
  </si>
  <si>
    <t>574482</t>
  </si>
  <si>
    <t>výložník osvětlov přechodový PDA1-1500/76 žárZn</t>
  </si>
  <si>
    <t>252929098</t>
  </si>
  <si>
    <t>574361</t>
  </si>
  <si>
    <t>výložník osvětlov obloukový UZB1-1500Z žárZn</t>
  </si>
  <si>
    <t>-1379666057</t>
  </si>
  <si>
    <t>530201</t>
  </si>
  <si>
    <t>svítidlo uliční LED 140W</t>
  </si>
  <si>
    <t>558780938</t>
  </si>
  <si>
    <t>530202</t>
  </si>
  <si>
    <t>svítidlo přechodové asymetr 140W</t>
  </si>
  <si>
    <t>-250159143</t>
  </si>
  <si>
    <t>152211</t>
  </si>
  <si>
    <t>kabel 1kV AYKY 4x25</t>
  </si>
  <si>
    <t>471406579</t>
  </si>
  <si>
    <t>295011</t>
  </si>
  <si>
    <t>vedení FeZn pr.10mm(0,63kg/m)</t>
  </si>
  <si>
    <t>-1622674399</t>
  </si>
  <si>
    <t>127</t>
  </si>
  <si>
    <t>smršťovací trubice RPK 50/16</t>
  </si>
  <si>
    <t>-1289841526</t>
  </si>
  <si>
    <t>579208</t>
  </si>
  <si>
    <t>stožárová výzbroj SV 9.35.4 odbočná/TNC  1xRSP4</t>
  </si>
  <si>
    <t>147008411</t>
  </si>
  <si>
    <t>432013</t>
  </si>
  <si>
    <t>pojistková vložka T/4,0A keramická 5x20mm</t>
  </si>
  <si>
    <t>89662086</t>
  </si>
  <si>
    <t>MD</t>
  </si>
  <si>
    <t>Mimostaveništní doprava</t>
  </si>
  <si>
    <t>%</t>
  </si>
  <si>
    <t>-716751870</t>
  </si>
  <si>
    <t>PD</t>
  </si>
  <si>
    <t>Přesun dodávek</t>
  </si>
  <si>
    <t>-2040303637</t>
  </si>
  <si>
    <t>PPV</t>
  </si>
  <si>
    <t>Podíl přidružených výkonů</t>
  </si>
  <si>
    <t>-277075015</t>
  </si>
  <si>
    <t>ZV</t>
  </si>
  <si>
    <t>Zednické výpomoci</t>
  </si>
  <si>
    <t>-1369823714</t>
  </si>
  <si>
    <t>46-M</t>
  </si>
  <si>
    <t>Zemní práce při extr.mont.pracích</t>
  </si>
  <si>
    <t>460030072</t>
  </si>
  <si>
    <t>bourání živičných povrchů 6-10cm</t>
  </si>
  <si>
    <t>-767433197</t>
  </si>
  <si>
    <t>460030081</t>
  </si>
  <si>
    <t>řezání spáry v asfaltu do 10cm</t>
  </si>
  <si>
    <t>1819801315</t>
  </si>
  <si>
    <t>460050703</t>
  </si>
  <si>
    <t>výkop jámy do 2m3 pro stožár VO ruční tz.3/ko1.2</t>
  </si>
  <si>
    <t>-428841636</t>
  </si>
  <si>
    <t>460080102</t>
  </si>
  <si>
    <t>bourání betonu tl.5cm</t>
  </si>
  <si>
    <t>-888992100</t>
  </si>
  <si>
    <t>460100003</t>
  </si>
  <si>
    <t>pouzdrový základ VO mimo trasu kabelu pr.0,3/1,5m</t>
  </si>
  <si>
    <t>-1909726945</t>
  </si>
  <si>
    <t>460200133</t>
  </si>
  <si>
    <t>výkop kabel.rýhy šířka 35/hloubka 50cm tz.3/ko1.2</t>
  </si>
  <si>
    <t>-947764353</t>
  </si>
  <si>
    <t>460200883</t>
  </si>
  <si>
    <t>výkop kabel.rýhy šířka 80/hloubka 120cm tz.3/ko1.2</t>
  </si>
  <si>
    <t>1833035947</t>
  </si>
  <si>
    <t>460230003</t>
  </si>
  <si>
    <t>jáma pro spojku kabelu do 10kV tř.zeminy 3/ko1.2</t>
  </si>
  <si>
    <t>564244060</t>
  </si>
  <si>
    <t>460420488</t>
  </si>
  <si>
    <t>kabel.lože písek 2x10-15cm plastdesky50/30 na30cm</t>
  </si>
  <si>
    <t>-1051819629</t>
  </si>
  <si>
    <t>460490012</t>
  </si>
  <si>
    <t>výstražná fólie šířka nad 30cm</t>
  </si>
  <si>
    <t>1056288694</t>
  </si>
  <si>
    <t>460490051</t>
  </si>
  <si>
    <t>oddělení a krytí spojky do 6kV</t>
  </si>
  <si>
    <t>-413521856</t>
  </si>
  <si>
    <t>460510031</t>
  </si>
  <si>
    <t>kabelový prostup z ohebné roury plast pr.110mm</t>
  </si>
  <si>
    <t>302958373</t>
  </si>
  <si>
    <t>460600001</t>
  </si>
  <si>
    <t>odvoz zeminy do 10km vč.poplatku za skládku</t>
  </si>
  <si>
    <t>937557638</t>
  </si>
  <si>
    <t>-1923841098</t>
  </si>
  <si>
    <t>-885980769</t>
  </si>
  <si>
    <t>460620013</t>
  </si>
  <si>
    <t>provizorní úprava terénu třída zeminy 3</t>
  </si>
  <si>
    <t>487228590</t>
  </si>
  <si>
    <t>460650015</t>
  </si>
  <si>
    <t>podklad nebo zához štěrkopískem</t>
  </si>
  <si>
    <t>-1822308158</t>
  </si>
  <si>
    <t>2046905780</t>
  </si>
  <si>
    <t>460650017</t>
  </si>
  <si>
    <t>podklad a obetonování chrániček</t>
  </si>
  <si>
    <t>913946842</t>
  </si>
  <si>
    <t>460650021</t>
  </si>
  <si>
    <t>betonová vozovka vrstva 5cm vč.materiálu</t>
  </si>
  <si>
    <t>-1999821494</t>
  </si>
  <si>
    <t>46112</t>
  </si>
  <si>
    <t>štěrkopísek 0-16mm</t>
  </si>
  <si>
    <t>1496247403</t>
  </si>
  <si>
    <t>46114</t>
  </si>
  <si>
    <t>písek kopaný 0-2mm</t>
  </si>
  <si>
    <t>-1105145622</t>
  </si>
  <si>
    <t>46361</t>
  </si>
  <si>
    <t>krycí deska plastová 50/15/1,2cm</t>
  </si>
  <si>
    <t>-1939578091</t>
  </si>
  <si>
    <t>46363</t>
  </si>
  <si>
    <t>krycí deska plastová 50/30/1,2cm</t>
  </si>
  <si>
    <t>-549311836</t>
  </si>
  <si>
    <t>46383</t>
  </si>
  <si>
    <t>výstražná fólie šířka 0,34m</t>
  </si>
  <si>
    <t>-48530415</t>
  </si>
  <si>
    <t>55</t>
  </si>
  <si>
    <t>-1396584648</t>
  </si>
  <si>
    <t>56</t>
  </si>
  <si>
    <t>46133</t>
  </si>
  <si>
    <t>beton B10</t>
  </si>
  <si>
    <t>-982828977</t>
  </si>
  <si>
    <t>57</t>
  </si>
  <si>
    <t>46515</t>
  </si>
  <si>
    <t>roura korugovaná KOPODUR KD09110 pr.110/94mm</t>
  </si>
  <si>
    <t>1106897867</t>
  </si>
  <si>
    <t>58</t>
  </si>
  <si>
    <t>46525</t>
  </si>
  <si>
    <t>/roura korugovaná 09110/ spojka 02110</t>
  </si>
  <si>
    <t>1681291739</t>
  </si>
  <si>
    <t>59</t>
  </si>
  <si>
    <t>46134</t>
  </si>
  <si>
    <t>beton B13,5</t>
  </si>
  <si>
    <t>-1751887328</t>
  </si>
  <si>
    <t>60</t>
  </si>
  <si>
    <t>46456</t>
  </si>
  <si>
    <t>stožárové pouzdro plast SP315/1500</t>
  </si>
  <si>
    <t>-344459024</t>
  </si>
  <si>
    <t>61</t>
  </si>
  <si>
    <t>460650042</t>
  </si>
  <si>
    <t>obalovaná drť ABJII tl.10cm vč.materiálu</t>
  </si>
  <si>
    <t>-965726368</t>
  </si>
  <si>
    <t>62</t>
  </si>
  <si>
    <t>-511200684</t>
  </si>
  <si>
    <t>63</t>
  </si>
  <si>
    <t>-1739530268</t>
  </si>
  <si>
    <t>1057605767</t>
  </si>
  <si>
    <t>VON - 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</si>
  <si>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</si>
  <si>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</si>
  <si>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</si>
  <si>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</si>
  <si>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</si>
  <si>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</si>
  <si>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</si>
  <si>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</si>
  <si>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</si>
  <si>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011114000</t>
  </si>
  <si>
    <t>Inženýrsko-geologický průzkum při provádění zemních prací s ohledem na únosnost aktivní zóny pro dotčené stavební objekty SO 111, 112 a 113 - prohlídka za účasti oprávněného geologa, posouzení stavu a vypracování návrhu případného řešení.</t>
  </si>
  <si>
    <t>Kč</t>
  </si>
  <si>
    <t>1024</t>
  </si>
  <si>
    <t>-96049870</t>
  </si>
  <si>
    <t>011314000</t>
  </si>
  <si>
    <t>Archeologický dohled při provádění zemních prací (bez archeologického průzkumu) SO 111, 112 a 113</t>
  </si>
  <si>
    <t>98272355</t>
  </si>
  <si>
    <t>012303000</t>
  </si>
  <si>
    <t>Geodetické práce po výstavbě - vypracování geometrického plánu po jednotlivých SO v rozsahu potřebném pro úspěšné provedení vkladu do katastru nemovitostí (1x elektronicky v obvyklách formátech jako je dwg., pdf. apod.) a 4x v tištěné podobě</t>
  </si>
  <si>
    <t>2026224771</t>
  </si>
  <si>
    <t>013244000</t>
  </si>
  <si>
    <t>Dokumentace pro provádění stavby - dílenská a výrobní dokumentace stavebních detailů či samostatných výrobků v textové i výkresové podobě</t>
  </si>
  <si>
    <t>2127009418</t>
  </si>
  <si>
    <t>013254000</t>
  </si>
  <si>
    <t>Dokumentace skutečného provedení stavby s vyznačením případných změn oproti schválené projektové dokumentaci (výkresová i textová část PD) - 1x v elektronické podobě v obvyklých formátech např. dwg., pdf. apod. a 4x v tištěné podobě</t>
  </si>
  <si>
    <t>196623541</t>
  </si>
  <si>
    <t>VRN3</t>
  </si>
  <si>
    <t>Zařízení staveniště</t>
  </si>
  <si>
    <t>032103000</t>
  </si>
  <si>
    <t>Náklady na stavební buňky zařízení staveniště (ZS) a to po celou dobu provádění prací všech stavebních objektů (kancelářská buňka, šatní buňka, skladovací buňka, chemická toaleta apod.) v rozsahu potřeb zhotovitele. Součástí jsou i náklady likvidaci areálu ZS po ukončení stavby a uvedení dotčených pozemků do pokud možno původního stavu.</t>
  </si>
  <si>
    <t>-2020006674</t>
  </si>
  <si>
    <t>032603000</t>
  </si>
  <si>
    <t>Mycí centrum pro zajištění očištění vyjíždějících nákladních automobilů ze staveniště včetně skrápění prašných materiálů na korbě automobilu po celou dobu výstavby v rozsahu podmínek vydaných dotčenými orgány státní správy.</t>
  </si>
  <si>
    <t>-837498154</t>
  </si>
  <si>
    <t>032903000</t>
  </si>
  <si>
    <t>Náklady na provoz a údržbu vybavení staveniště po celou dobu provádění stavby (potřebné energie a média ZS, náklady na zajištění požadované bezpečnosti a hygieny v areálu ZS) apod.</t>
  </si>
  <si>
    <t>-875514994</t>
  </si>
  <si>
    <t>034103000</t>
  </si>
  <si>
    <t>Oplocení staveniště mobilním drátoocelovým neprůhledným rámovým oplocením na podstavcích vždy v rozsahu jednotlivé etapy stavby včetně potřebných vjezdových bran.</t>
  </si>
  <si>
    <t>1004477181</t>
  </si>
  <si>
    <t>034503000</t>
  </si>
  <si>
    <t>Informační tabule na staveništi pro jednotlivé etapy provádění prací s uvedeným základních nezbytných údajů a stavbě, objednateli, zhotoviteli, projektantovi a TDS</t>
  </si>
  <si>
    <t>2011473981</t>
  </si>
  <si>
    <t>VRN4</t>
  </si>
  <si>
    <t>Inženýrská činnost</t>
  </si>
  <si>
    <t>042503000</t>
  </si>
  <si>
    <t>Plán BOZP na staveništi</t>
  </si>
  <si>
    <t>-1189167432</t>
  </si>
  <si>
    <t>042603000</t>
  </si>
  <si>
    <t>Plán zkoušek - kontrolní zkušební plány (KZP) a technologické postupy (TP) pro jednotlivé stavební objekty (etapy stavby).</t>
  </si>
  <si>
    <t>1215258021</t>
  </si>
  <si>
    <t>042703000</t>
  </si>
  <si>
    <t>Technické požadavky na výrobky - vzorkování použitých stěžejních materiálů v rozsahu a formátech dle požadavku objednatele (např.: dlažby, obruby, mobiliář apod.)</t>
  </si>
  <si>
    <t>-628502715</t>
  </si>
  <si>
    <t>043154000</t>
  </si>
  <si>
    <t>Zkoušky hutnicí násypu vyměněné aktivní zóny pro dotčené stavební objekty SO 111, 112 a 113</t>
  </si>
  <si>
    <t>-751138557</t>
  </si>
  <si>
    <t>045303000</t>
  </si>
  <si>
    <t>Koordinační činnost zhotovitele v rámci realizace SO 111, 112 a 113 včetně koordinace s ostatními investičními akcemi v dotčené lokalitě</t>
  </si>
  <si>
    <t>-124814875</t>
  </si>
  <si>
    <t>VRN7</t>
  </si>
  <si>
    <t>Provozní vlivy</t>
  </si>
  <si>
    <t>072103001</t>
  </si>
  <si>
    <t>Projednání DIO a zajištění DIR komunikace II.a III. třídy (včetně zajištění vydání kladného stanoviska dotčených orgánů státní správy)</t>
  </si>
  <si>
    <t>347441655</t>
  </si>
  <si>
    <t>SEZNAM FIGUR</t>
  </si>
  <si>
    <t>Výměra</t>
  </si>
  <si>
    <t xml:space="preserve"> SO101</t>
  </si>
  <si>
    <t>108,840+108,220+3,520</t>
  </si>
  <si>
    <t>Použití figury:</t>
  </si>
  <si>
    <t>Osazení zahradního obrubníku betonového do lože z betonu s boční opěrou</t>
  </si>
  <si>
    <t>85,290+109,630+27,510</t>
  </si>
  <si>
    <t>Osazení silničního obrubníku betonového stojatého s boční opěrou do lože z betonu prostého</t>
  </si>
  <si>
    <t>9,270</t>
  </si>
  <si>
    <t>Kryt vymývaným dekoračním kamenivem (kačírkem) tl 200 mm</t>
  </si>
  <si>
    <t>77,200</t>
  </si>
  <si>
    <t>Nakládání výkopku z hornin tř. 1 až 4 do 100 m3</t>
  </si>
  <si>
    <t>Plošná úprava terénu do 500 m2 zemina tř 1 až 4 nerovnosti do 100 mm v rovinně a svahu do 1:5</t>
  </si>
  <si>
    <t>Rozprostření ornice tl vrstvy do 200 mm pl do 500 m2 v rovině nebo ve svahu do 1:5</t>
  </si>
  <si>
    <t>Založení parterového trávníku výsevem plochy do 1000 m2 v rovině a ve svahu do 1:5</t>
  </si>
  <si>
    <t>Obdělání půdy hrabáním v rovině a svahu do 1:5</t>
  </si>
  <si>
    <t>Obdělání půdy válením v rovině a svahu do 1:5</t>
  </si>
  <si>
    <t>Chemické odplevelení před založením kultury nad 20 m2 postřikem na široko v rovině a svahu do 1:5</t>
  </si>
  <si>
    <t>Ošetření trávníku shrabáním v rovině a svahu do 1:5</t>
  </si>
  <si>
    <t>Zalití rostlin vodou plocha do 20 m2</t>
  </si>
  <si>
    <t>356,140</t>
  </si>
  <si>
    <t>Úprava pláně v hornině tř. 1 až 4 bez zhutnění</t>
  </si>
  <si>
    <t>Zhutnění podloží z hornin soudržných do 92% PS nebo nesoudržných sypkých I(d) do 0,8</t>
  </si>
  <si>
    <t>Podklad ze štěrkodrtě ŠD tl 120 mm</t>
  </si>
  <si>
    <t>Podklad ze směsi stmelené cementem SC C 8/10 (KSC I) tl 100 mm</t>
  </si>
  <si>
    <t>Litý asfalt MA 8 (LAJ) tl 30 mm š do 3 m z nemodifikovaného asfaltu</t>
  </si>
  <si>
    <t>Geotextilie pro ochranu, separaci a filtraci netkaná měrná hmotnost do 500 g/m2</t>
  </si>
  <si>
    <t>6,330</t>
  </si>
  <si>
    <t>Kladení zámkové dlažby komunikací pro pěší tl 60 mm skupiny A pl do 50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</si>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</sst>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6" fillId="0" borderId="0" applyNumberFormat="0" applyFill="0" applyBorder="0" applyAlignment="0" applyProtection="0"/>
    <xf numFmtId="0" fontId="48" fillId="0" borderId="1" applyAlignment="0">
      <alignment vertical="top" wrapText="1"/>
      <protection locked="0"/>
    </xf>
  </cellStyleXfs>
  <cellXfs count="4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0" fontId="49" fillId="0" borderId="1" xfId="2" applyFont="1" applyAlignment="1">
      <alignment vertical="top"/>
      <protection locked="0"/>
    </xf>
    <xf numFmtId="0" fontId="48" fillId="0" borderId="1" xfId="2" applyAlignment="1">
      <alignment vertical="top"/>
      <protection locked="0"/>
    </xf>
    <xf numFmtId="0" fontId="50" fillId="0" borderId="1" xfId="2" applyFont="1" applyAlignment="1">
      <alignment horizontal="justify" vertical="top"/>
      <protection locked="0"/>
    </xf>
    <xf numFmtId="0" fontId="50" fillId="0" borderId="1" xfId="2" applyFont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 2" xfId="2" xr:uid="{C55D550A-9C7B-4B15-A6BA-C9C57CAD54A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28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89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3"/>
      <c r="AQ5" s="23"/>
      <c r="AR5" s="21"/>
      <c r="BE5" s="350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3"/>
      <c r="AQ6" s="23"/>
      <c r="AR6" s="21"/>
      <c r="BE6" s="35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51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51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51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51"/>
      <c r="BS10" s="18" t="s">
        <v>6</v>
      </c>
    </row>
    <row r="11" spans="1:74" s="1" customFormat="1" ht="18.45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5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1"/>
      <c r="BS12" s="18" t="s">
        <v>6</v>
      </c>
    </row>
    <row r="13" spans="1:74" s="1" customFormat="1" ht="12" customHeight="1">
      <c r="B13" s="22"/>
      <c r="C13" s="23"/>
      <c r="D13" s="30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36</v>
      </c>
      <c r="AO13" s="23"/>
      <c r="AP13" s="23"/>
      <c r="AQ13" s="23"/>
      <c r="AR13" s="21"/>
      <c r="BE13" s="351"/>
      <c r="BS13" s="18" t="s">
        <v>6</v>
      </c>
    </row>
    <row r="14" spans="1:74" ht="13.2">
      <c r="B14" s="22"/>
      <c r="C14" s="23"/>
      <c r="D14" s="23"/>
      <c r="E14" s="356" t="s">
        <v>36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0" t="s">
        <v>34</v>
      </c>
      <c r="AL14" s="23"/>
      <c r="AM14" s="23"/>
      <c r="AN14" s="33" t="s">
        <v>36</v>
      </c>
      <c r="AO14" s="23"/>
      <c r="AP14" s="23"/>
      <c r="AQ14" s="23"/>
      <c r="AR14" s="21"/>
      <c r="BE14" s="35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1"/>
      <c r="BS15" s="18" t="s">
        <v>4</v>
      </c>
    </row>
    <row r="16" spans="1:74" s="1" customFormat="1" ht="12" customHeight="1">
      <c r="B16" s="22"/>
      <c r="C16" s="23"/>
      <c r="D16" s="30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51"/>
      <c r="BS16" s="18" t="s">
        <v>38</v>
      </c>
    </row>
    <row r="17" spans="1:71" s="1" customFormat="1" ht="18.45" customHeight="1">
      <c r="B17" s="22"/>
      <c r="C17" s="23"/>
      <c r="D17" s="23"/>
      <c r="E17" s="28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51"/>
      <c r="BS17" s="18" t="s">
        <v>38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1"/>
      <c r="BS18" s="18" t="s">
        <v>40</v>
      </c>
    </row>
    <row r="19" spans="1:71" s="1" customFormat="1" ht="12" customHeight="1">
      <c r="B19" s="22"/>
      <c r="C19" s="23"/>
      <c r="D19" s="30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42</v>
      </c>
      <c r="AO19" s="23"/>
      <c r="AP19" s="23"/>
      <c r="AQ19" s="23"/>
      <c r="AR19" s="21"/>
      <c r="BE19" s="351"/>
      <c r="BS19" s="18" t="s">
        <v>43</v>
      </c>
    </row>
    <row r="20" spans="1:71" s="1" customFormat="1" ht="18.45" customHeight="1">
      <c r="B20" s="22"/>
      <c r="C20" s="23"/>
      <c r="D20" s="23"/>
      <c r="E20" s="28" t="s">
        <v>44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5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1"/>
    </row>
    <row r="22" spans="1:71" s="1" customFormat="1" ht="12" customHeight="1">
      <c r="B22" s="22"/>
      <c r="C22" s="23"/>
      <c r="D22" s="30" t="s">
        <v>45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1"/>
    </row>
    <row r="23" spans="1:71" s="1" customFormat="1" ht="47.25" customHeight="1">
      <c r="B23" s="22"/>
      <c r="C23" s="23"/>
      <c r="D23" s="23"/>
      <c r="E23" s="358" t="s">
        <v>46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3"/>
      <c r="AP23" s="23"/>
      <c r="AQ23" s="23"/>
      <c r="AR23" s="21"/>
      <c r="BE23" s="35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1"/>
    </row>
    <row r="25" spans="1:71" s="1" customFormat="1" ht="6.9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51"/>
    </row>
    <row r="26" spans="1:71" s="2" customFormat="1" ht="25.95" customHeight="1">
      <c r="A26" s="36"/>
      <c r="B26" s="37"/>
      <c r="C26" s="38"/>
      <c r="D26" s="39" t="s">
        <v>47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59">
        <f>ROUND(AG54,0)</f>
        <v>0</v>
      </c>
      <c r="AL26" s="360"/>
      <c r="AM26" s="360"/>
      <c r="AN26" s="360"/>
      <c r="AO26" s="360"/>
      <c r="AP26" s="38"/>
      <c r="AQ26" s="38"/>
      <c r="AR26" s="41"/>
      <c r="BE26" s="351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1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1" t="s">
        <v>48</v>
      </c>
      <c r="M28" s="361"/>
      <c r="N28" s="361"/>
      <c r="O28" s="361"/>
      <c r="P28" s="361"/>
      <c r="Q28" s="38"/>
      <c r="R28" s="38"/>
      <c r="S28" s="38"/>
      <c r="T28" s="38"/>
      <c r="U28" s="38"/>
      <c r="V28" s="38"/>
      <c r="W28" s="361" t="s">
        <v>49</v>
      </c>
      <c r="X28" s="361"/>
      <c r="Y28" s="361"/>
      <c r="Z28" s="361"/>
      <c r="AA28" s="361"/>
      <c r="AB28" s="361"/>
      <c r="AC28" s="361"/>
      <c r="AD28" s="361"/>
      <c r="AE28" s="361"/>
      <c r="AF28" s="38"/>
      <c r="AG28" s="38"/>
      <c r="AH28" s="38"/>
      <c r="AI28" s="38"/>
      <c r="AJ28" s="38"/>
      <c r="AK28" s="361" t="s">
        <v>50</v>
      </c>
      <c r="AL28" s="361"/>
      <c r="AM28" s="361"/>
      <c r="AN28" s="361"/>
      <c r="AO28" s="361"/>
      <c r="AP28" s="38"/>
      <c r="AQ28" s="38"/>
      <c r="AR28" s="41"/>
      <c r="BE28" s="351"/>
    </row>
    <row r="29" spans="1:71" s="3" customFormat="1" ht="14.4" customHeight="1">
      <c r="B29" s="42"/>
      <c r="C29" s="43"/>
      <c r="D29" s="30" t="s">
        <v>51</v>
      </c>
      <c r="E29" s="43"/>
      <c r="F29" s="30" t="s">
        <v>52</v>
      </c>
      <c r="G29" s="43"/>
      <c r="H29" s="43"/>
      <c r="I29" s="43"/>
      <c r="J29" s="43"/>
      <c r="K29" s="43"/>
      <c r="L29" s="364">
        <v>0.21</v>
      </c>
      <c r="M29" s="363"/>
      <c r="N29" s="363"/>
      <c r="O29" s="363"/>
      <c r="P29" s="363"/>
      <c r="Q29" s="43"/>
      <c r="R29" s="43"/>
      <c r="S29" s="43"/>
      <c r="T29" s="43"/>
      <c r="U29" s="43"/>
      <c r="V29" s="43"/>
      <c r="W29" s="362">
        <f>ROUND(AZ54, 0)</f>
        <v>0</v>
      </c>
      <c r="X29" s="363"/>
      <c r="Y29" s="363"/>
      <c r="Z29" s="363"/>
      <c r="AA29" s="363"/>
      <c r="AB29" s="363"/>
      <c r="AC29" s="363"/>
      <c r="AD29" s="363"/>
      <c r="AE29" s="363"/>
      <c r="AF29" s="43"/>
      <c r="AG29" s="43"/>
      <c r="AH29" s="43"/>
      <c r="AI29" s="43"/>
      <c r="AJ29" s="43"/>
      <c r="AK29" s="362">
        <f>ROUND(AV54, 0)</f>
        <v>0</v>
      </c>
      <c r="AL29" s="363"/>
      <c r="AM29" s="363"/>
      <c r="AN29" s="363"/>
      <c r="AO29" s="363"/>
      <c r="AP29" s="43"/>
      <c r="AQ29" s="43"/>
      <c r="AR29" s="44"/>
      <c r="BE29" s="352"/>
    </row>
    <row r="30" spans="1:71" s="3" customFormat="1" ht="14.4" customHeight="1">
      <c r="B30" s="42"/>
      <c r="C30" s="43"/>
      <c r="D30" s="43"/>
      <c r="E30" s="43"/>
      <c r="F30" s="30" t="s">
        <v>53</v>
      </c>
      <c r="G30" s="43"/>
      <c r="H30" s="43"/>
      <c r="I30" s="43"/>
      <c r="J30" s="43"/>
      <c r="K30" s="43"/>
      <c r="L30" s="364">
        <v>0.15</v>
      </c>
      <c r="M30" s="363"/>
      <c r="N30" s="363"/>
      <c r="O30" s="363"/>
      <c r="P30" s="363"/>
      <c r="Q30" s="43"/>
      <c r="R30" s="43"/>
      <c r="S30" s="43"/>
      <c r="T30" s="43"/>
      <c r="U30" s="43"/>
      <c r="V30" s="43"/>
      <c r="W30" s="362">
        <f>ROUND(BA54, 0)</f>
        <v>0</v>
      </c>
      <c r="X30" s="363"/>
      <c r="Y30" s="363"/>
      <c r="Z30" s="363"/>
      <c r="AA30" s="363"/>
      <c r="AB30" s="363"/>
      <c r="AC30" s="363"/>
      <c r="AD30" s="363"/>
      <c r="AE30" s="363"/>
      <c r="AF30" s="43"/>
      <c r="AG30" s="43"/>
      <c r="AH30" s="43"/>
      <c r="AI30" s="43"/>
      <c r="AJ30" s="43"/>
      <c r="AK30" s="362">
        <f>ROUND(AW54, 0)</f>
        <v>0</v>
      </c>
      <c r="AL30" s="363"/>
      <c r="AM30" s="363"/>
      <c r="AN30" s="363"/>
      <c r="AO30" s="363"/>
      <c r="AP30" s="43"/>
      <c r="AQ30" s="43"/>
      <c r="AR30" s="44"/>
      <c r="BE30" s="352"/>
    </row>
    <row r="31" spans="1:71" s="3" customFormat="1" ht="14.4" hidden="1" customHeight="1">
      <c r="B31" s="42"/>
      <c r="C31" s="43"/>
      <c r="D31" s="43"/>
      <c r="E31" s="43"/>
      <c r="F31" s="30" t="s">
        <v>54</v>
      </c>
      <c r="G31" s="43"/>
      <c r="H31" s="43"/>
      <c r="I31" s="43"/>
      <c r="J31" s="43"/>
      <c r="K31" s="43"/>
      <c r="L31" s="364">
        <v>0.21</v>
      </c>
      <c r="M31" s="363"/>
      <c r="N31" s="363"/>
      <c r="O31" s="363"/>
      <c r="P31" s="363"/>
      <c r="Q31" s="43"/>
      <c r="R31" s="43"/>
      <c r="S31" s="43"/>
      <c r="T31" s="43"/>
      <c r="U31" s="43"/>
      <c r="V31" s="43"/>
      <c r="W31" s="362">
        <f>ROUND(BB54, 0)</f>
        <v>0</v>
      </c>
      <c r="X31" s="363"/>
      <c r="Y31" s="363"/>
      <c r="Z31" s="363"/>
      <c r="AA31" s="363"/>
      <c r="AB31" s="363"/>
      <c r="AC31" s="363"/>
      <c r="AD31" s="363"/>
      <c r="AE31" s="363"/>
      <c r="AF31" s="43"/>
      <c r="AG31" s="43"/>
      <c r="AH31" s="43"/>
      <c r="AI31" s="43"/>
      <c r="AJ31" s="43"/>
      <c r="AK31" s="362">
        <v>0</v>
      </c>
      <c r="AL31" s="363"/>
      <c r="AM31" s="363"/>
      <c r="AN31" s="363"/>
      <c r="AO31" s="363"/>
      <c r="AP31" s="43"/>
      <c r="AQ31" s="43"/>
      <c r="AR31" s="44"/>
      <c r="BE31" s="352"/>
    </row>
    <row r="32" spans="1:71" s="3" customFormat="1" ht="14.4" hidden="1" customHeight="1">
      <c r="B32" s="42"/>
      <c r="C32" s="43"/>
      <c r="D32" s="43"/>
      <c r="E32" s="43"/>
      <c r="F32" s="30" t="s">
        <v>55</v>
      </c>
      <c r="G32" s="43"/>
      <c r="H32" s="43"/>
      <c r="I32" s="43"/>
      <c r="J32" s="43"/>
      <c r="K32" s="43"/>
      <c r="L32" s="364">
        <v>0.15</v>
      </c>
      <c r="M32" s="363"/>
      <c r="N32" s="363"/>
      <c r="O32" s="363"/>
      <c r="P32" s="363"/>
      <c r="Q32" s="43"/>
      <c r="R32" s="43"/>
      <c r="S32" s="43"/>
      <c r="T32" s="43"/>
      <c r="U32" s="43"/>
      <c r="V32" s="43"/>
      <c r="W32" s="362">
        <f>ROUND(BC54, 0)</f>
        <v>0</v>
      </c>
      <c r="X32" s="363"/>
      <c r="Y32" s="363"/>
      <c r="Z32" s="363"/>
      <c r="AA32" s="363"/>
      <c r="AB32" s="363"/>
      <c r="AC32" s="363"/>
      <c r="AD32" s="363"/>
      <c r="AE32" s="363"/>
      <c r="AF32" s="43"/>
      <c r="AG32" s="43"/>
      <c r="AH32" s="43"/>
      <c r="AI32" s="43"/>
      <c r="AJ32" s="43"/>
      <c r="AK32" s="362">
        <v>0</v>
      </c>
      <c r="AL32" s="363"/>
      <c r="AM32" s="363"/>
      <c r="AN32" s="363"/>
      <c r="AO32" s="363"/>
      <c r="AP32" s="43"/>
      <c r="AQ32" s="43"/>
      <c r="AR32" s="44"/>
      <c r="BE32" s="352"/>
    </row>
    <row r="33" spans="1:57" s="3" customFormat="1" ht="14.4" hidden="1" customHeight="1">
      <c r="B33" s="42"/>
      <c r="C33" s="43"/>
      <c r="D33" s="43"/>
      <c r="E33" s="43"/>
      <c r="F33" s="30" t="s">
        <v>56</v>
      </c>
      <c r="G33" s="43"/>
      <c r="H33" s="43"/>
      <c r="I33" s="43"/>
      <c r="J33" s="43"/>
      <c r="K33" s="43"/>
      <c r="L33" s="364">
        <v>0</v>
      </c>
      <c r="M33" s="363"/>
      <c r="N33" s="363"/>
      <c r="O33" s="363"/>
      <c r="P33" s="363"/>
      <c r="Q33" s="43"/>
      <c r="R33" s="43"/>
      <c r="S33" s="43"/>
      <c r="T33" s="43"/>
      <c r="U33" s="43"/>
      <c r="V33" s="43"/>
      <c r="W33" s="362">
        <f>ROUND(BD54, 0)</f>
        <v>0</v>
      </c>
      <c r="X33" s="363"/>
      <c r="Y33" s="363"/>
      <c r="Z33" s="363"/>
      <c r="AA33" s="363"/>
      <c r="AB33" s="363"/>
      <c r="AC33" s="363"/>
      <c r="AD33" s="363"/>
      <c r="AE33" s="363"/>
      <c r="AF33" s="43"/>
      <c r="AG33" s="43"/>
      <c r="AH33" s="43"/>
      <c r="AI33" s="43"/>
      <c r="AJ33" s="43"/>
      <c r="AK33" s="362">
        <v>0</v>
      </c>
      <c r="AL33" s="363"/>
      <c r="AM33" s="363"/>
      <c r="AN33" s="363"/>
      <c r="AO33" s="363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57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58</v>
      </c>
      <c r="U35" s="47"/>
      <c r="V35" s="47"/>
      <c r="W35" s="47"/>
      <c r="X35" s="365" t="s">
        <v>59</v>
      </c>
      <c r="Y35" s="366"/>
      <c r="Z35" s="366"/>
      <c r="AA35" s="366"/>
      <c r="AB35" s="366"/>
      <c r="AC35" s="47"/>
      <c r="AD35" s="47"/>
      <c r="AE35" s="47"/>
      <c r="AF35" s="47"/>
      <c r="AG35" s="47"/>
      <c r="AH35" s="47"/>
      <c r="AI35" s="47"/>
      <c r="AJ35" s="47"/>
      <c r="AK35" s="367">
        <f>SUM(AK26:AK33)</f>
        <v>0</v>
      </c>
      <c r="AL35" s="366"/>
      <c r="AM35" s="366"/>
      <c r="AN35" s="366"/>
      <c r="AO35" s="368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4" t="s">
        <v>60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R19-067_VI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9" t="str">
        <f>K6</f>
        <v>BENEŠOV - DOPRAVNÍ OPATŘENÍ U NÁDRAŽÍ - PRODLOUŽENÍ (město-IROP)</v>
      </c>
      <c r="M45" s="370"/>
      <c r="N45" s="370"/>
      <c r="O45" s="370"/>
      <c r="P45" s="370"/>
      <c r="Q45" s="370"/>
      <c r="R45" s="370"/>
      <c r="S45" s="370"/>
      <c r="T45" s="370"/>
      <c r="U45" s="370"/>
      <c r="V45" s="370"/>
      <c r="W45" s="370"/>
      <c r="X45" s="370"/>
      <c r="Y45" s="370"/>
      <c r="Z45" s="370"/>
      <c r="AA45" s="370"/>
      <c r="AB45" s="370"/>
      <c r="AC45" s="370"/>
      <c r="AD45" s="370"/>
      <c r="AE45" s="370"/>
      <c r="AF45" s="370"/>
      <c r="AG45" s="370"/>
      <c r="AH45" s="370"/>
      <c r="AI45" s="370"/>
      <c r="AJ45" s="370"/>
      <c r="AK45" s="370"/>
      <c r="AL45" s="370"/>
      <c r="AM45" s="370"/>
      <c r="AN45" s="370"/>
      <c r="AO45" s="370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Benešov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71" t="str">
        <f>IF(AN8= "","",AN8)</f>
        <v>25. 9. 2019</v>
      </c>
      <c r="AN47" s="371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Benešov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37</v>
      </c>
      <c r="AJ49" s="38"/>
      <c r="AK49" s="38"/>
      <c r="AL49" s="38"/>
      <c r="AM49" s="372" t="str">
        <f>IF(E17="","",E17)</f>
        <v>DOPAS s.r.o.</v>
      </c>
      <c r="AN49" s="373"/>
      <c r="AO49" s="373"/>
      <c r="AP49" s="373"/>
      <c r="AQ49" s="38"/>
      <c r="AR49" s="41"/>
      <c r="AS49" s="374" t="s">
        <v>61</v>
      </c>
      <c r="AT49" s="375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0" t="s">
        <v>35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41</v>
      </c>
      <c r="AJ50" s="38"/>
      <c r="AK50" s="38"/>
      <c r="AL50" s="38"/>
      <c r="AM50" s="372" t="str">
        <f>IF(E20="","",E20)</f>
        <v>STAPO UL s.r.o.</v>
      </c>
      <c r="AN50" s="373"/>
      <c r="AO50" s="373"/>
      <c r="AP50" s="373"/>
      <c r="AQ50" s="38"/>
      <c r="AR50" s="41"/>
      <c r="AS50" s="376"/>
      <c r="AT50" s="377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78"/>
      <c r="AT51" s="379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0" t="s">
        <v>62</v>
      </c>
      <c r="D52" s="381"/>
      <c r="E52" s="381"/>
      <c r="F52" s="381"/>
      <c r="G52" s="381"/>
      <c r="H52" s="68"/>
      <c r="I52" s="382" t="s">
        <v>63</v>
      </c>
      <c r="J52" s="381"/>
      <c r="K52" s="381"/>
      <c r="L52" s="381"/>
      <c r="M52" s="381"/>
      <c r="N52" s="381"/>
      <c r="O52" s="381"/>
      <c r="P52" s="381"/>
      <c r="Q52" s="381"/>
      <c r="R52" s="381"/>
      <c r="S52" s="381"/>
      <c r="T52" s="381"/>
      <c r="U52" s="381"/>
      <c r="V52" s="381"/>
      <c r="W52" s="381"/>
      <c r="X52" s="381"/>
      <c r="Y52" s="381"/>
      <c r="Z52" s="381"/>
      <c r="AA52" s="381"/>
      <c r="AB52" s="381"/>
      <c r="AC52" s="381"/>
      <c r="AD52" s="381"/>
      <c r="AE52" s="381"/>
      <c r="AF52" s="381"/>
      <c r="AG52" s="383" t="s">
        <v>64</v>
      </c>
      <c r="AH52" s="381"/>
      <c r="AI52" s="381"/>
      <c r="AJ52" s="381"/>
      <c r="AK52" s="381"/>
      <c r="AL52" s="381"/>
      <c r="AM52" s="381"/>
      <c r="AN52" s="382" t="s">
        <v>65</v>
      </c>
      <c r="AO52" s="381"/>
      <c r="AP52" s="381"/>
      <c r="AQ52" s="69" t="s">
        <v>66</v>
      </c>
      <c r="AR52" s="41"/>
      <c r="AS52" s="70" t="s">
        <v>67</v>
      </c>
      <c r="AT52" s="71" t="s">
        <v>68</v>
      </c>
      <c r="AU52" s="71" t="s">
        <v>69</v>
      </c>
      <c r="AV52" s="71" t="s">
        <v>70</v>
      </c>
      <c r="AW52" s="71" t="s">
        <v>71</v>
      </c>
      <c r="AX52" s="71" t="s">
        <v>72</v>
      </c>
      <c r="AY52" s="71" t="s">
        <v>73</v>
      </c>
      <c r="AZ52" s="71" t="s">
        <v>74</v>
      </c>
      <c r="BA52" s="71" t="s">
        <v>75</v>
      </c>
      <c r="BB52" s="71" t="s">
        <v>76</v>
      </c>
      <c r="BC52" s="71" t="s">
        <v>77</v>
      </c>
      <c r="BD52" s="72" t="s">
        <v>78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79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87">
        <f>ROUND(SUM(AG55:AG57),0)</f>
        <v>0</v>
      </c>
      <c r="AH54" s="387"/>
      <c r="AI54" s="387"/>
      <c r="AJ54" s="387"/>
      <c r="AK54" s="387"/>
      <c r="AL54" s="387"/>
      <c r="AM54" s="387"/>
      <c r="AN54" s="388">
        <f>SUM(AG54,AT54)</f>
        <v>0</v>
      </c>
      <c r="AO54" s="388"/>
      <c r="AP54" s="388"/>
      <c r="AQ54" s="80" t="s">
        <v>32</v>
      </c>
      <c r="AR54" s="81"/>
      <c r="AS54" s="82">
        <f>ROUND(SUM(AS55:AS57),0)</f>
        <v>0</v>
      </c>
      <c r="AT54" s="83">
        <f>ROUND(SUM(AV54:AW54),1)</f>
        <v>0</v>
      </c>
      <c r="AU54" s="84">
        <f>ROUND(SUM(AU55:AU57),5)</f>
        <v>0</v>
      </c>
      <c r="AV54" s="83">
        <f>ROUND(AZ54*L29,1)</f>
        <v>0</v>
      </c>
      <c r="AW54" s="83">
        <f>ROUND(BA54*L30,1)</f>
        <v>0</v>
      </c>
      <c r="AX54" s="83">
        <f>ROUND(BB54*L29,1)</f>
        <v>0</v>
      </c>
      <c r="AY54" s="83">
        <f>ROUND(BC54*L30,1)</f>
        <v>0</v>
      </c>
      <c r="AZ54" s="83">
        <f>ROUND(SUM(AZ55:AZ57),0)</f>
        <v>0</v>
      </c>
      <c r="BA54" s="83">
        <f>ROUND(SUM(BA55:BA57),0)</f>
        <v>0</v>
      </c>
      <c r="BB54" s="83">
        <f>ROUND(SUM(BB55:BB57),0)</f>
        <v>0</v>
      </c>
      <c r="BC54" s="83">
        <f>ROUND(SUM(BC55:BC57),0)</f>
        <v>0</v>
      </c>
      <c r="BD54" s="85">
        <f>ROUND(SUM(BD55:BD57),0)</f>
        <v>0</v>
      </c>
      <c r="BS54" s="86" t="s">
        <v>80</v>
      </c>
      <c r="BT54" s="86" t="s">
        <v>81</v>
      </c>
      <c r="BU54" s="87" t="s">
        <v>82</v>
      </c>
      <c r="BV54" s="86" t="s">
        <v>83</v>
      </c>
      <c r="BW54" s="86" t="s">
        <v>5</v>
      </c>
      <c r="BX54" s="86" t="s">
        <v>84</v>
      </c>
      <c r="CL54" s="86" t="s">
        <v>19</v>
      </c>
    </row>
    <row r="55" spans="1:91" s="7" customFormat="1" ht="24.75" customHeight="1">
      <c r="A55" s="88" t="s">
        <v>85</v>
      </c>
      <c r="B55" s="89"/>
      <c r="C55" s="90"/>
      <c r="D55" s="386" t="s">
        <v>86</v>
      </c>
      <c r="E55" s="386"/>
      <c r="F55" s="386"/>
      <c r="G55" s="386"/>
      <c r="H55" s="386"/>
      <c r="I55" s="91"/>
      <c r="J55" s="386" t="s">
        <v>87</v>
      </c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  <c r="AA55" s="386"/>
      <c r="AB55" s="386"/>
      <c r="AC55" s="386"/>
      <c r="AD55" s="386"/>
      <c r="AE55" s="386"/>
      <c r="AF55" s="386"/>
      <c r="AG55" s="384">
        <f>'SO101 - SO 101 - Komunika...'!J30</f>
        <v>0</v>
      </c>
      <c r="AH55" s="385"/>
      <c r="AI55" s="385"/>
      <c r="AJ55" s="385"/>
      <c r="AK55" s="385"/>
      <c r="AL55" s="385"/>
      <c r="AM55" s="385"/>
      <c r="AN55" s="384">
        <f>SUM(AG55,AT55)</f>
        <v>0</v>
      </c>
      <c r="AO55" s="385"/>
      <c r="AP55" s="385"/>
      <c r="AQ55" s="92" t="s">
        <v>88</v>
      </c>
      <c r="AR55" s="93"/>
      <c r="AS55" s="94">
        <v>0</v>
      </c>
      <c r="AT55" s="95">
        <f>ROUND(SUM(AV55:AW55),1)</f>
        <v>0</v>
      </c>
      <c r="AU55" s="96">
        <f>'SO101 - SO 101 - Komunika...'!P87</f>
        <v>0</v>
      </c>
      <c r="AV55" s="95">
        <f>'SO101 - SO 101 - Komunika...'!J33</f>
        <v>0</v>
      </c>
      <c r="AW55" s="95">
        <f>'SO101 - SO 101 - Komunika...'!J34</f>
        <v>0</v>
      </c>
      <c r="AX55" s="95">
        <f>'SO101 - SO 101 - Komunika...'!J35</f>
        <v>0</v>
      </c>
      <c r="AY55" s="95">
        <f>'SO101 - SO 101 - Komunika...'!J36</f>
        <v>0</v>
      </c>
      <c r="AZ55" s="95">
        <f>'SO101 - SO 101 - Komunika...'!F33</f>
        <v>0</v>
      </c>
      <c r="BA55" s="95">
        <f>'SO101 - SO 101 - Komunika...'!F34</f>
        <v>0</v>
      </c>
      <c r="BB55" s="95">
        <f>'SO101 - SO 101 - Komunika...'!F35</f>
        <v>0</v>
      </c>
      <c r="BC55" s="95">
        <f>'SO101 - SO 101 - Komunika...'!F36</f>
        <v>0</v>
      </c>
      <c r="BD55" s="97">
        <f>'SO101 - SO 101 - Komunika...'!F37</f>
        <v>0</v>
      </c>
      <c r="BT55" s="98" t="s">
        <v>40</v>
      </c>
      <c r="BV55" s="98" t="s">
        <v>83</v>
      </c>
      <c r="BW55" s="98" t="s">
        <v>89</v>
      </c>
      <c r="BX55" s="98" t="s">
        <v>5</v>
      </c>
      <c r="CL55" s="98" t="s">
        <v>19</v>
      </c>
      <c r="CM55" s="98" t="s">
        <v>90</v>
      </c>
    </row>
    <row r="56" spans="1:91" s="7" customFormat="1" ht="16.5" customHeight="1">
      <c r="A56" s="88" t="s">
        <v>85</v>
      </c>
      <c r="B56" s="89"/>
      <c r="C56" s="90"/>
      <c r="D56" s="386" t="s">
        <v>91</v>
      </c>
      <c r="E56" s="386"/>
      <c r="F56" s="386"/>
      <c r="G56" s="386"/>
      <c r="H56" s="386"/>
      <c r="I56" s="91"/>
      <c r="J56" s="386" t="s">
        <v>92</v>
      </c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  <c r="AA56" s="386"/>
      <c r="AB56" s="386"/>
      <c r="AC56" s="386"/>
      <c r="AD56" s="386"/>
      <c r="AE56" s="386"/>
      <c r="AF56" s="386"/>
      <c r="AG56" s="384">
        <f>'SO401 - SO 401 - Veřejné ...'!J30</f>
        <v>0</v>
      </c>
      <c r="AH56" s="385"/>
      <c r="AI56" s="385"/>
      <c r="AJ56" s="385"/>
      <c r="AK56" s="385"/>
      <c r="AL56" s="385"/>
      <c r="AM56" s="385"/>
      <c r="AN56" s="384">
        <f>SUM(AG56,AT56)</f>
        <v>0</v>
      </c>
      <c r="AO56" s="385"/>
      <c r="AP56" s="385"/>
      <c r="AQ56" s="92" t="s">
        <v>88</v>
      </c>
      <c r="AR56" s="93"/>
      <c r="AS56" s="94">
        <v>0</v>
      </c>
      <c r="AT56" s="95">
        <f>ROUND(SUM(AV56:AW56),1)</f>
        <v>0</v>
      </c>
      <c r="AU56" s="96">
        <f>'SO401 - SO 401 - Veřejné ...'!P82</f>
        <v>0</v>
      </c>
      <c r="AV56" s="95">
        <f>'SO401 - SO 401 - Veřejné ...'!J33</f>
        <v>0</v>
      </c>
      <c r="AW56" s="95">
        <f>'SO401 - SO 401 - Veřejné ...'!J34</f>
        <v>0</v>
      </c>
      <c r="AX56" s="95">
        <f>'SO401 - SO 401 - Veřejné ...'!J35</f>
        <v>0</v>
      </c>
      <c r="AY56" s="95">
        <f>'SO401 - SO 401 - Veřejné ...'!J36</f>
        <v>0</v>
      </c>
      <c r="AZ56" s="95">
        <f>'SO401 - SO 401 - Veřejné ...'!F33</f>
        <v>0</v>
      </c>
      <c r="BA56" s="95">
        <f>'SO401 - SO 401 - Veřejné ...'!F34</f>
        <v>0</v>
      </c>
      <c r="BB56" s="95">
        <f>'SO401 - SO 401 - Veřejné ...'!F35</f>
        <v>0</v>
      </c>
      <c r="BC56" s="95">
        <f>'SO401 - SO 401 - Veřejné ...'!F36</f>
        <v>0</v>
      </c>
      <c r="BD56" s="97">
        <f>'SO401 - SO 401 - Veřejné ...'!F37</f>
        <v>0</v>
      </c>
      <c r="BT56" s="98" t="s">
        <v>40</v>
      </c>
      <c r="BV56" s="98" t="s">
        <v>83</v>
      </c>
      <c r="BW56" s="98" t="s">
        <v>93</v>
      </c>
      <c r="BX56" s="98" t="s">
        <v>5</v>
      </c>
      <c r="CL56" s="98" t="s">
        <v>19</v>
      </c>
      <c r="CM56" s="98" t="s">
        <v>90</v>
      </c>
    </row>
    <row r="57" spans="1:91" s="7" customFormat="1" ht="16.5" customHeight="1">
      <c r="A57" s="88" t="s">
        <v>85</v>
      </c>
      <c r="B57" s="89"/>
      <c r="C57" s="90"/>
      <c r="D57" s="386" t="s">
        <v>94</v>
      </c>
      <c r="E57" s="386"/>
      <c r="F57" s="386"/>
      <c r="G57" s="386"/>
      <c r="H57" s="386"/>
      <c r="I57" s="91"/>
      <c r="J57" s="386" t="s">
        <v>95</v>
      </c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  <c r="AA57" s="386"/>
      <c r="AB57" s="386"/>
      <c r="AC57" s="386"/>
      <c r="AD57" s="386"/>
      <c r="AE57" s="386"/>
      <c r="AF57" s="386"/>
      <c r="AG57" s="384">
        <f>'VON - VON - Vedlejší a os...'!J30</f>
        <v>0</v>
      </c>
      <c r="AH57" s="385"/>
      <c r="AI57" s="385"/>
      <c r="AJ57" s="385"/>
      <c r="AK57" s="385"/>
      <c r="AL57" s="385"/>
      <c r="AM57" s="385"/>
      <c r="AN57" s="384">
        <f>SUM(AG57,AT57)</f>
        <v>0</v>
      </c>
      <c r="AO57" s="385"/>
      <c r="AP57" s="385"/>
      <c r="AQ57" s="92" t="s">
        <v>94</v>
      </c>
      <c r="AR57" s="93"/>
      <c r="AS57" s="99">
        <v>0</v>
      </c>
      <c r="AT57" s="100">
        <f>ROUND(SUM(AV57:AW57),1)</f>
        <v>0</v>
      </c>
      <c r="AU57" s="101">
        <f>'VON - VON - Vedlejší a os...'!P84</f>
        <v>0</v>
      </c>
      <c r="AV57" s="100">
        <f>'VON - VON - Vedlejší a os...'!J33</f>
        <v>0</v>
      </c>
      <c r="AW57" s="100">
        <f>'VON - VON - Vedlejší a os...'!J34</f>
        <v>0</v>
      </c>
      <c r="AX57" s="100">
        <f>'VON - VON - Vedlejší a os...'!J35</f>
        <v>0</v>
      </c>
      <c r="AY57" s="100">
        <f>'VON - VON - Vedlejší a os...'!J36</f>
        <v>0</v>
      </c>
      <c r="AZ57" s="100">
        <f>'VON - VON - Vedlejší a os...'!F33</f>
        <v>0</v>
      </c>
      <c r="BA57" s="100">
        <f>'VON - VON - Vedlejší a os...'!F34</f>
        <v>0</v>
      </c>
      <c r="BB57" s="100">
        <f>'VON - VON - Vedlejší a os...'!F35</f>
        <v>0</v>
      </c>
      <c r="BC57" s="100">
        <f>'VON - VON - Vedlejší a os...'!F36</f>
        <v>0</v>
      </c>
      <c r="BD57" s="102">
        <f>'VON - VON - Vedlejší a os...'!F37</f>
        <v>0</v>
      </c>
      <c r="BT57" s="98" t="s">
        <v>40</v>
      </c>
      <c r="BV57" s="98" t="s">
        <v>83</v>
      </c>
      <c r="BW57" s="98" t="s">
        <v>96</v>
      </c>
      <c r="BX57" s="98" t="s">
        <v>5</v>
      </c>
      <c r="CL57" s="98" t="s">
        <v>19</v>
      </c>
      <c r="CM57" s="98" t="s">
        <v>90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CzQuSnOs18I4VoflTHK50FCb6088p6yPCP2GUc16ioRtfWJ0qm7hKUOkIsnuiIAX/Zc7GUWosaHSZWhPPatOyA==" saltValue="H7q1DNzE/SdgOx3eljHzHW15y3QB36aLOUKBhwsbBcdIj1L4SSioHqoe4PVhmZjt60Q7ctaHHBGJ7VH+BuNhj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101 - SO 101 - Komunika...'!C2" display="/" xr:uid="{00000000-0004-0000-0000-000000000000}"/>
    <hyperlink ref="A56" location="'SO401 - SO 401 - Veřejné ...'!C2" display="/" xr:uid="{00000000-0004-0000-0000-000001000000}"/>
    <hyperlink ref="A57" location="'VON - VON - Vedlejší a os...'!C2" display="/" xr:uid="{00000000-0004-0000-0000-000002000000}"/>
  </hyperlinks>
  <pageMargins left="0.39370078740157483" right="0.39370078740157483" top="0.39370078740157483" bottom="0.39370078740157483" header="0" footer="0"/>
  <pageSetup paperSize="9" scale="99" fitToHeight="100" orientation="landscape" blackAndWhite="1" r:id="rId1"/>
  <headerFooter>
    <oddHeader>&amp;LBENEŠOV - DOPRAVNÍ OPATŘENÍ U NÁDRAŽÍ - PRODLOŽENÍ (MĚSTO-IROP)&amp;CDOPAS s.r.o.&amp;RPOLOŽKOVÝ VÝKAZ VÝMĚR</oddHeader>
    <oddFooter>&amp;LRekapitulace stavby :
SO 101 - Komunikace a zpevněné plochy - chodníky
SO 401 - Veřejné osvětlení
VON - Vedlejší a ostatní náklady&amp;CStrana &amp;P z &amp;N&amp;RRekapitulace
položkových soupisů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95043-7C4C-4603-92A5-045A8076A6E9}">
  <dimension ref="A1:A107"/>
  <sheetViews>
    <sheetView view="pageLayout" topLeftCell="A10" workbookViewId="0">
      <selection activeCell="A10" sqref="A10"/>
    </sheetView>
  </sheetViews>
  <sheetFormatPr defaultRowHeight="10.199999999999999"/>
  <cols>
    <col min="1" max="1" width="112" style="410" customWidth="1"/>
    <col min="2" max="256" width="9.140625" style="410"/>
    <col min="257" max="257" width="112" style="410" customWidth="1"/>
    <col min="258" max="512" width="9.140625" style="410"/>
    <col min="513" max="513" width="112" style="410" customWidth="1"/>
    <col min="514" max="768" width="9.140625" style="410"/>
    <col min="769" max="769" width="112" style="410" customWidth="1"/>
    <col min="770" max="1024" width="9.140625" style="410"/>
    <col min="1025" max="1025" width="112" style="410" customWidth="1"/>
    <col min="1026" max="1280" width="9.140625" style="410"/>
    <col min="1281" max="1281" width="112" style="410" customWidth="1"/>
    <col min="1282" max="1536" width="9.140625" style="410"/>
    <col min="1537" max="1537" width="112" style="410" customWidth="1"/>
    <col min="1538" max="1792" width="9.140625" style="410"/>
    <col min="1793" max="1793" width="112" style="410" customWidth="1"/>
    <col min="1794" max="2048" width="9.140625" style="410"/>
    <col min="2049" max="2049" width="112" style="410" customWidth="1"/>
    <col min="2050" max="2304" width="9.140625" style="410"/>
    <col min="2305" max="2305" width="112" style="410" customWidth="1"/>
    <col min="2306" max="2560" width="9.140625" style="410"/>
    <col min="2561" max="2561" width="112" style="410" customWidth="1"/>
    <col min="2562" max="2816" width="9.140625" style="410"/>
    <col min="2817" max="2817" width="112" style="410" customWidth="1"/>
    <col min="2818" max="3072" width="9.140625" style="410"/>
    <col min="3073" max="3073" width="112" style="410" customWidth="1"/>
    <col min="3074" max="3328" width="9.140625" style="410"/>
    <col min="3329" max="3329" width="112" style="410" customWidth="1"/>
    <col min="3330" max="3584" width="9.140625" style="410"/>
    <col min="3585" max="3585" width="112" style="410" customWidth="1"/>
    <col min="3586" max="3840" width="9.140625" style="410"/>
    <col min="3841" max="3841" width="112" style="410" customWidth="1"/>
    <col min="3842" max="4096" width="9.140625" style="410"/>
    <col min="4097" max="4097" width="112" style="410" customWidth="1"/>
    <col min="4098" max="4352" width="9.140625" style="410"/>
    <col min="4353" max="4353" width="112" style="410" customWidth="1"/>
    <col min="4354" max="4608" width="9.140625" style="410"/>
    <col min="4609" max="4609" width="112" style="410" customWidth="1"/>
    <col min="4610" max="4864" width="9.140625" style="410"/>
    <col min="4865" max="4865" width="112" style="410" customWidth="1"/>
    <col min="4866" max="5120" width="9.140625" style="410"/>
    <col min="5121" max="5121" width="112" style="410" customWidth="1"/>
    <col min="5122" max="5376" width="9.140625" style="410"/>
    <col min="5377" max="5377" width="112" style="410" customWidth="1"/>
    <col min="5378" max="5632" width="9.140625" style="410"/>
    <col min="5633" max="5633" width="112" style="410" customWidth="1"/>
    <col min="5634" max="5888" width="9.140625" style="410"/>
    <col min="5889" max="5889" width="112" style="410" customWidth="1"/>
    <col min="5890" max="6144" width="9.140625" style="410"/>
    <col min="6145" max="6145" width="112" style="410" customWidth="1"/>
    <col min="6146" max="6400" width="9.140625" style="410"/>
    <col min="6401" max="6401" width="112" style="410" customWidth="1"/>
    <col min="6402" max="6656" width="9.140625" style="410"/>
    <col min="6657" max="6657" width="112" style="410" customWidth="1"/>
    <col min="6658" max="6912" width="9.140625" style="410"/>
    <col min="6913" max="6913" width="112" style="410" customWidth="1"/>
    <col min="6914" max="7168" width="9.140625" style="410"/>
    <col min="7169" max="7169" width="112" style="410" customWidth="1"/>
    <col min="7170" max="7424" width="9.140625" style="410"/>
    <col min="7425" max="7425" width="112" style="410" customWidth="1"/>
    <col min="7426" max="7680" width="9.140625" style="410"/>
    <col min="7681" max="7681" width="112" style="410" customWidth="1"/>
    <col min="7682" max="7936" width="9.140625" style="410"/>
    <col min="7937" max="7937" width="112" style="410" customWidth="1"/>
    <col min="7938" max="8192" width="9.140625" style="410"/>
    <col min="8193" max="8193" width="112" style="410" customWidth="1"/>
    <col min="8194" max="8448" width="9.140625" style="410"/>
    <col min="8449" max="8449" width="112" style="410" customWidth="1"/>
    <col min="8450" max="8704" width="9.140625" style="410"/>
    <col min="8705" max="8705" width="112" style="410" customWidth="1"/>
    <col min="8706" max="8960" width="9.140625" style="410"/>
    <col min="8961" max="8961" width="112" style="410" customWidth="1"/>
    <col min="8962" max="9216" width="9.140625" style="410"/>
    <col min="9217" max="9217" width="112" style="410" customWidth="1"/>
    <col min="9218" max="9472" width="9.140625" style="410"/>
    <col min="9473" max="9473" width="112" style="410" customWidth="1"/>
    <col min="9474" max="9728" width="9.140625" style="410"/>
    <col min="9729" max="9729" width="112" style="410" customWidth="1"/>
    <col min="9730" max="9984" width="9.140625" style="410"/>
    <col min="9985" max="9985" width="112" style="410" customWidth="1"/>
    <col min="9986" max="10240" width="9.140625" style="410"/>
    <col min="10241" max="10241" width="112" style="410" customWidth="1"/>
    <col min="10242" max="10496" width="9.140625" style="410"/>
    <col min="10497" max="10497" width="112" style="410" customWidth="1"/>
    <col min="10498" max="10752" width="9.140625" style="410"/>
    <col min="10753" max="10753" width="112" style="410" customWidth="1"/>
    <col min="10754" max="11008" width="9.140625" style="410"/>
    <col min="11009" max="11009" width="112" style="410" customWidth="1"/>
    <col min="11010" max="11264" width="9.140625" style="410"/>
    <col min="11265" max="11265" width="112" style="410" customWidth="1"/>
    <col min="11266" max="11520" width="9.140625" style="410"/>
    <col min="11521" max="11521" width="112" style="410" customWidth="1"/>
    <col min="11522" max="11776" width="9.140625" style="410"/>
    <col min="11777" max="11777" width="112" style="410" customWidth="1"/>
    <col min="11778" max="12032" width="9.140625" style="410"/>
    <col min="12033" max="12033" width="112" style="410" customWidth="1"/>
    <col min="12034" max="12288" width="9.140625" style="410"/>
    <col min="12289" max="12289" width="112" style="410" customWidth="1"/>
    <col min="12290" max="12544" width="9.140625" style="410"/>
    <col min="12545" max="12545" width="112" style="410" customWidth="1"/>
    <col min="12546" max="12800" width="9.140625" style="410"/>
    <col min="12801" max="12801" width="112" style="410" customWidth="1"/>
    <col min="12802" max="13056" width="9.140625" style="410"/>
    <col min="13057" max="13057" width="112" style="410" customWidth="1"/>
    <col min="13058" max="13312" width="9.140625" style="410"/>
    <col min="13313" max="13313" width="112" style="410" customWidth="1"/>
    <col min="13314" max="13568" width="9.140625" style="410"/>
    <col min="13569" max="13569" width="112" style="410" customWidth="1"/>
    <col min="13570" max="13824" width="9.140625" style="410"/>
    <col min="13825" max="13825" width="112" style="410" customWidth="1"/>
    <col min="13826" max="14080" width="9.140625" style="410"/>
    <col min="14081" max="14081" width="112" style="410" customWidth="1"/>
    <col min="14082" max="14336" width="9.140625" style="410"/>
    <col min="14337" max="14337" width="112" style="410" customWidth="1"/>
    <col min="14338" max="14592" width="9.140625" style="410"/>
    <col min="14593" max="14593" width="112" style="410" customWidth="1"/>
    <col min="14594" max="14848" width="9.140625" style="410"/>
    <col min="14849" max="14849" width="112" style="410" customWidth="1"/>
    <col min="14850" max="15104" width="9.140625" style="410"/>
    <col min="15105" max="15105" width="112" style="410" customWidth="1"/>
    <col min="15106" max="15360" width="9.140625" style="410"/>
    <col min="15361" max="15361" width="112" style="410" customWidth="1"/>
    <col min="15362" max="15616" width="9.140625" style="410"/>
    <col min="15617" max="15617" width="112" style="410" customWidth="1"/>
    <col min="15618" max="15872" width="9.140625" style="410"/>
    <col min="15873" max="15873" width="112" style="410" customWidth="1"/>
    <col min="15874" max="16128" width="9.140625" style="410"/>
    <col min="16129" max="16129" width="112" style="410" customWidth="1"/>
    <col min="16130" max="16384" width="9.140625" style="410"/>
  </cols>
  <sheetData>
    <row r="1" spans="1:1" ht="51" customHeight="1">
      <c r="A1" s="409" t="s">
        <v>932</v>
      </c>
    </row>
    <row r="2" spans="1:1" ht="51" customHeight="1">
      <c r="A2" s="411" t="s">
        <v>933</v>
      </c>
    </row>
    <row r="3" spans="1:1" ht="51" customHeight="1">
      <c r="A3" s="411" t="s">
        <v>934</v>
      </c>
    </row>
    <row r="4" spans="1:1" ht="78" customHeight="1">
      <c r="A4" s="411" t="s">
        <v>935</v>
      </c>
    </row>
    <row r="5" spans="1:1" ht="63.75" customHeight="1">
      <c r="A5" s="411" t="s">
        <v>936</v>
      </c>
    </row>
    <row r="6" spans="1:1" ht="51" customHeight="1">
      <c r="A6" s="411" t="s">
        <v>937</v>
      </c>
    </row>
    <row r="7" spans="1:1" ht="64.5" customHeight="1">
      <c r="A7" s="411" t="s">
        <v>938</v>
      </c>
    </row>
    <row r="8" spans="1:1" ht="104.25" customHeight="1">
      <c r="A8" s="411" t="s">
        <v>939</v>
      </c>
    </row>
    <row r="9" spans="1:1" ht="77.25" customHeight="1">
      <c r="A9" s="411" t="s">
        <v>940</v>
      </c>
    </row>
    <row r="10" spans="1:1" ht="79.5" customHeight="1">
      <c r="A10" s="411" t="s">
        <v>941</v>
      </c>
    </row>
    <row r="11" spans="1:1" ht="51" customHeight="1">
      <c r="A11" s="411" t="s">
        <v>942</v>
      </c>
    </row>
    <row r="12" spans="1:1" ht="51" customHeight="1">
      <c r="A12" s="411" t="s">
        <v>943</v>
      </c>
    </row>
    <row r="13" spans="1:1" ht="51" customHeight="1">
      <c r="A13" s="411" t="s">
        <v>944</v>
      </c>
    </row>
    <row r="14" spans="1:1" ht="51" customHeight="1">
      <c r="A14" s="411" t="s">
        <v>945</v>
      </c>
    </row>
    <row r="15" spans="1:1" ht="51" customHeight="1">
      <c r="A15" s="411" t="s">
        <v>946</v>
      </c>
    </row>
    <row r="16" spans="1:1" ht="51" customHeight="1">
      <c r="A16" s="411" t="s">
        <v>947</v>
      </c>
    </row>
    <row r="17" spans="1:1" ht="51" customHeight="1">
      <c r="A17" s="411" t="s">
        <v>948</v>
      </c>
    </row>
    <row r="18" spans="1:1" ht="51" customHeight="1">
      <c r="A18" s="411" t="s">
        <v>949</v>
      </c>
    </row>
    <row r="19" spans="1:1" ht="51" customHeight="1">
      <c r="A19" s="411" t="s">
        <v>950</v>
      </c>
    </row>
    <row r="20" spans="1:1" ht="90.75" customHeight="1">
      <c r="A20" s="411" t="s">
        <v>951</v>
      </c>
    </row>
    <row r="21" spans="1:1" ht="64.5" customHeight="1">
      <c r="A21" s="411" t="s">
        <v>952</v>
      </c>
    </row>
    <row r="22" spans="1:1" ht="51" customHeight="1">
      <c r="A22" s="411" t="s">
        <v>953</v>
      </c>
    </row>
    <row r="23" spans="1:1" ht="66" customHeight="1">
      <c r="A23" s="411" t="s">
        <v>954</v>
      </c>
    </row>
    <row r="24" spans="1:1" ht="78" customHeight="1">
      <c r="A24" s="411" t="s">
        <v>955</v>
      </c>
    </row>
    <row r="25" spans="1:1" ht="51" customHeight="1">
      <c r="A25" s="411" t="s">
        <v>956</v>
      </c>
    </row>
    <row r="26" spans="1:1" ht="51" customHeight="1">
      <c r="A26" s="411" t="s">
        <v>957</v>
      </c>
    </row>
    <row r="27" spans="1:1" ht="51" customHeight="1">
      <c r="A27" s="411" t="s">
        <v>958</v>
      </c>
    </row>
    <row r="28" spans="1:1" ht="51" customHeight="1">
      <c r="A28" s="411" t="s">
        <v>959</v>
      </c>
    </row>
    <row r="29" spans="1:1" ht="51" customHeight="1">
      <c r="A29" s="411" t="s">
        <v>960</v>
      </c>
    </row>
    <row r="31" spans="1:1" ht="13.8">
      <c r="A31" s="412"/>
    </row>
    <row r="32" spans="1:1" ht="13.8">
      <c r="A32" s="412"/>
    </row>
    <row r="33" spans="1:1" ht="13.8">
      <c r="A33" s="412"/>
    </row>
    <row r="34" spans="1:1" ht="13.8">
      <c r="A34" s="412"/>
    </row>
    <row r="35" spans="1:1" ht="13.8">
      <c r="A35" s="412"/>
    </row>
    <row r="36" spans="1:1" ht="13.8">
      <c r="A36" s="412"/>
    </row>
    <row r="37" spans="1:1" ht="13.8">
      <c r="A37" s="412"/>
    </row>
    <row r="38" spans="1:1" ht="13.8">
      <c r="A38" s="412"/>
    </row>
    <row r="39" spans="1:1" ht="13.8">
      <c r="A39" s="412"/>
    </row>
    <row r="40" spans="1:1" ht="13.8">
      <c r="A40" s="412"/>
    </row>
    <row r="41" spans="1:1" ht="13.8">
      <c r="A41" s="412"/>
    </row>
    <row r="42" spans="1:1" ht="13.8">
      <c r="A42" s="412"/>
    </row>
    <row r="43" spans="1:1" ht="13.8">
      <c r="A43" s="412"/>
    </row>
    <row r="44" spans="1:1" ht="13.8">
      <c r="A44" s="412"/>
    </row>
    <row r="45" spans="1:1" ht="13.8">
      <c r="A45" s="412"/>
    </row>
    <row r="46" spans="1:1" ht="13.8">
      <c r="A46" s="412"/>
    </row>
    <row r="47" spans="1:1" ht="13.8">
      <c r="A47" s="412"/>
    </row>
    <row r="48" spans="1:1" ht="13.8">
      <c r="A48" s="412"/>
    </row>
    <row r="49" spans="1:1" ht="13.8">
      <c r="A49" s="412"/>
    </row>
    <row r="50" spans="1:1" ht="13.8">
      <c r="A50" s="412"/>
    </row>
    <row r="51" spans="1:1" ht="13.8">
      <c r="A51" s="412"/>
    </row>
    <row r="52" spans="1:1" ht="13.8">
      <c r="A52" s="412"/>
    </row>
    <row r="53" spans="1:1" ht="13.8">
      <c r="A53" s="412"/>
    </row>
    <row r="54" spans="1:1" ht="13.8">
      <c r="A54" s="412"/>
    </row>
    <row r="55" spans="1:1" ht="13.8">
      <c r="A55" s="412"/>
    </row>
    <row r="56" spans="1:1" ht="13.8">
      <c r="A56" s="412"/>
    </row>
    <row r="57" spans="1:1" ht="13.8">
      <c r="A57" s="412"/>
    </row>
    <row r="58" spans="1:1" ht="13.8">
      <c r="A58" s="412"/>
    </row>
    <row r="59" spans="1:1" ht="13.8">
      <c r="A59" s="412"/>
    </row>
    <row r="60" spans="1:1" ht="13.8">
      <c r="A60" s="412"/>
    </row>
    <row r="61" spans="1:1" ht="13.8">
      <c r="A61" s="412"/>
    </row>
    <row r="62" spans="1:1" ht="13.8">
      <c r="A62" s="412"/>
    </row>
    <row r="63" spans="1:1" ht="13.8">
      <c r="A63" s="412"/>
    </row>
    <row r="64" spans="1:1" ht="13.8">
      <c r="A64" s="412"/>
    </row>
    <row r="65" spans="1:1" ht="13.8">
      <c r="A65" s="412"/>
    </row>
    <row r="66" spans="1:1" ht="13.8">
      <c r="A66" s="412"/>
    </row>
    <row r="67" spans="1:1" ht="13.8">
      <c r="A67" s="412"/>
    </row>
    <row r="68" spans="1:1" ht="13.8">
      <c r="A68" s="412"/>
    </row>
    <row r="69" spans="1:1" ht="13.8">
      <c r="A69" s="412"/>
    </row>
    <row r="70" spans="1:1" ht="13.8">
      <c r="A70" s="412"/>
    </row>
    <row r="71" spans="1:1" ht="13.8">
      <c r="A71" s="412"/>
    </row>
    <row r="72" spans="1:1" ht="13.8">
      <c r="A72" s="412"/>
    </row>
    <row r="73" spans="1:1" ht="13.8">
      <c r="A73" s="412"/>
    </row>
    <row r="74" spans="1:1" ht="13.8">
      <c r="A74" s="412"/>
    </row>
    <row r="75" spans="1:1" ht="13.8">
      <c r="A75" s="412"/>
    </row>
    <row r="76" spans="1:1" ht="13.8">
      <c r="A76" s="412"/>
    </row>
    <row r="77" spans="1:1" ht="13.8">
      <c r="A77" s="412"/>
    </row>
    <row r="78" spans="1:1" ht="13.8">
      <c r="A78" s="412"/>
    </row>
    <row r="79" spans="1:1" ht="13.8">
      <c r="A79" s="412"/>
    </row>
    <row r="80" spans="1:1" ht="13.8">
      <c r="A80" s="412"/>
    </row>
    <row r="81" spans="1:1" ht="13.8">
      <c r="A81" s="412"/>
    </row>
    <row r="82" spans="1:1" ht="13.8">
      <c r="A82" s="412"/>
    </row>
    <row r="83" spans="1:1" ht="13.8">
      <c r="A83" s="412"/>
    </row>
    <row r="84" spans="1:1" ht="13.8">
      <c r="A84" s="412"/>
    </row>
    <row r="85" spans="1:1" ht="13.8">
      <c r="A85" s="412"/>
    </row>
    <row r="86" spans="1:1" ht="13.8">
      <c r="A86" s="412"/>
    </row>
    <row r="87" spans="1:1" ht="13.8">
      <c r="A87" s="412"/>
    </row>
    <row r="88" spans="1:1" ht="13.8">
      <c r="A88" s="412"/>
    </row>
    <row r="89" spans="1:1" ht="13.8">
      <c r="A89" s="412"/>
    </row>
    <row r="90" spans="1:1" ht="13.8">
      <c r="A90" s="412"/>
    </row>
    <row r="91" spans="1:1" ht="13.8">
      <c r="A91" s="412"/>
    </row>
    <row r="92" spans="1:1" ht="13.8">
      <c r="A92" s="412"/>
    </row>
    <row r="93" spans="1:1" ht="13.8">
      <c r="A93" s="412"/>
    </row>
    <row r="94" spans="1:1" ht="13.8">
      <c r="A94" s="412"/>
    </row>
    <row r="95" spans="1:1" ht="13.8">
      <c r="A95" s="412"/>
    </row>
    <row r="96" spans="1:1" ht="13.8">
      <c r="A96" s="412"/>
    </row>
    <row r="97" spans="1:1" ht="13.8">
      <c r="A97" s="412"/>
    </row>
    <row r="98" spans="1:1" ht="13.8">
      <c r="A98" s="412"/>
    </row>
    <row r="99" spans="1:1" ht="13.8">
      <c r="A99" s="412"/>
    </row>
    <row r="100" spans="1:1" ht="13.8">
      <c r="A100" s="412"/>
    </row>
    <row r="101" spans="1:1" ht="13.8">
      <c r="A101" s="412"/>
    </row>
    <row r="102" spans="1:1" ht="13.8">
      <c r="A102" s="412"/>
    </row>
    <row r="103" spans="1:1" ht="13.8">
      <c r="A103" s="412"/>
    </row>
    <row r="104" spans="1:1" ht="13.8">
      <c r="A104" s="412"/>
    </row>
    <row r="105" spans="1:1" ht="13.8">
      <c r="A105" s="412"/>
    </row>
    <row r="106" spans="1:1" ht="13.8">
      <c r="A106" s="412"/>
    </row>
    <row r="107" spans="1:1" ht="13.8">
      <c r="A107" s="412"/>
    </row>
  </sheetData>
  <pageMargins left="0.7" right="0.7" top="0.92708333333333337" bottom="0.78740157499999996" header="0.3" footer="0.3"/>
  <pageSetup paperSize="9" orientation="landscape" r:id="rId1"/>
  <headerFooter>
    <oddHeader>&amp;LBENEŠOV
DOPRAVNÍ OPATŘENÍ U NÁDRAŽÍ&amp;CDOPAS s.r.o.&amp;R&amp;P z &amp;N</oddHeader>
    <oddFooter>&amp;CPoložkový rozpočet&amp;Rčást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4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I2" s="103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8" t="s">
        <v>89</v>
      </c>
      <c r="AZ2" s="104" t="s">
        <v>97</v>
      </c>
      <c r="BA2" s="104" t="s">
        <v>98</v>
      </c>
      <c r="BB2" s="104" t="s">
        <v>99</v>
      </c>
      <c r="BC2" s="104" t="s">
        <v>100</v>
      </c>
      <c r="BD2" s="104" t="s">
        <v>101</v>
      </c>
    </row>
    <row r="3" spans="1:56" s="1" customFormat="1" ht="6.9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90</v>
      </c>
      <c r="AZ3" s="104" t="s">
        <v>102</v>
      </c>
      <c r="BA3" s="104" t="s">
        <v>103</v>
      </c>
      <c r="BB3" s="104" t="s">
        <v>99</v>
      </c>
      <c r="BC3" s="104" t="s">
        <v>104</v>
      </c>
      <c r="BD3" s="104" t="s">
        <v>101</v>
      </c>
    </row>
    <row r="4" spans="1:56" s="1" customFormat="1" ht="24.9" customHeight="1">
      <c r="B4" s="21"/>
      <c r="D4" s="108" t="s">
        <v>105</v>
      </c>
      <c r="I4" s="103"/>
      <c r="L4" s="21"/>
      <c r="M4" s="109" t="s">
        <v>10</v>
      </c>
      <c r="AT4" s="18" t="s">
        <v>4</v>
      </c>
      <c r="AZ4" s="104" t="s">
        <v>106</v>
      </c>
      <c r="BA4" s="104" t="s">
        <v>107</v>
      </c>
      <c r="BB4" s="104" t="s">
        <v>108</v>
      </c>
      <c r="BC4" s="104" t="s">
        <v>109</v>
      </c>
      <c r="BD4" s="104" t="s">
        <v>101</v>
      </c>
    </row>
    <row r="5" spans="1:56" s="1" customFormat="1" ht="6.9" customHeight="1">
      <c r="B5" s="21"/>
      <c r="I5" s="103"/>
      <c r="L5" s="21"/>
      <c r="AZ5" s="104" t="s">
        <v>110</v>
      </c>
      <c r="BA5" s="104" t="s">
        <v>111</v>
      </c>
      <c r="BB5" s="104" t="s">
        <v>108</v>
      </c>
      <c r="BC5" s="104" t="s">
        <v>112</v>
      </c>
      <c r="BD5" s="104" t="s">
        <v>101</v>
      </c>
    </row>
    <row r="6" spans="1:56" s="1" customFormat="1" ht="12" customHeight="1">
      <c r="B6" s="21"/>
      <c r="D6" s="110" t="s">
        <v>16</v>
      </c>
      <c r="I6" s="103"/>
      <c r="L6" s="21"/>
      <c r="AZ6" s="104" t="s">
        <v>113</v>
      </c>
      <c r="BA6" s="104" t="s">
        <v>114</v>
      </c>
      <c r="BB6" s="104" t="s">
        <v>108</v>
      </c>
      <c r="BC6" s="104" t="s">
        <v>115</v>
      </c>
      <c r="BD6" s="104" t="s">
        <v>101</v>
      </c>
    </row>
    <row r="7" spans="1:56" s="1" customFormat="1" ht="16.5" customHeight="1">
      <c r="B7" s="21"/>
      <c r="E7" s="390" t="str">
        <f>'Rekapitulace stavby'!K6</f>
        <v>BENEŠOV - DOPRAVNÍ OPATŘENÍ U NÁDRAŽÍ - PRODLOUŽENÍ (město-IROP)</v>
      </c>
      <c r="F7" s="391"/>
      <c r="G7" s="391"/>
      <c r="H7" s="391"/>
      <c r="I7" s="103"/>
      <c r="L7" s="21"/>
      <c r="AZ7" s="104" t="s">
        <v>116</v>
      </c>
      <c r="BA7" s="104" t="s">
        <v>117</v>
      </c>
      <c r="BB7" s="104" t="s">
        <v>108</v>
      </c>
      <c r="BC7" s="104" t="s">
        <v>118</v>
      </c>
      <c r="BD7" s="104" t="s">
        <v>101</v>
      </c>
    </row>
    <row r="8" spans="1:56" s="2" customFormat="1" ht="12" customHeight="1">
      <c r="A8" s="36"/>
      <c r="B8" s="41"/>
      <c r="C8" s="36"/>
      <c r="D8" s="110" t="s">
        <v>119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2" t="s">
        <v>120</v>
      </c>
      <c r="F9" s="393"/>
      <c r="G9" s="393"/>
      <c r="H9" s="39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0.199999999999999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32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22</v>
      </c>
      <c r="E12" s="36"/>
      <c r="F12" s="113" t="s">
        <v>23</v>
      </c>
      <c r="G12" s="36"/>
      <c r="H12" s="36"/>
      <c r="I12" s="114" t="s">
        <v>24</v>
      </c>
      <c r="J12" s="115" t="str">
        <f>'Rekapitulace stavby'!AN8</f>
        <v>25. 9. 2019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30</v>
      </c>
      <c r="E14" s="36"/>
      <c r="F14" s="36"/>
      <c r="G14" s="36"/>
      <c r="H14" s="36"/>
      <c r="I14" s="114" t="s">
        <v>31</v>
      </c>
      <c r="J14" s="113" t="s">
        <v>32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">
        <v>33</v>
      </c>
      <c r="F15" s="36"/>
      <c r="G15" s="36"/>
      <c r="H15" s="36"/>
      <c r="I15" s="114" t="s">
        <v>34</v>
      </c>
      <c r="J15" s="113" t="s">
        <v>32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35</v>
      </c>
      <c r="E17" s="36"/>
      <c r="F17" s="36"/>
      <c r="G17" s="36"/>
      <c r="H17" s="36"/>
      <c r="I17" s="114" t="s">
        <v>31</v>
      </c>
      <c r="J17" s="31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34</v>
      </c>
      <c r="J18" s="31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37</v>
      </c>
      <c r="E20" s="36"/>
      <c r="F20" s="36"/>
      <c r="G20" s="36"/>
      <c r="H20" s="36"/>
      <c r="I20" s="114" t="s">
        <v>31</v>
      </c>
      <c r="J20" s="113" t="s">
        <v>32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39</v>
      </c>
      <c r="F21" s="36"/>
      <c r="G21" s="36"/>
      <c r="H21" s="36"/>
      <c r="I21" s="114" t="s">
        <v>34</v>
      </c>
      <c r="J21" s="113" t="s">
        <v>32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41</v>
      </c>
      <c r="E23" s="36"/>
      <c r="F23" s="36"/>
      <c r="G23" s="36"/>
      <c r="H23" s="36"/>
      <c r="I23" s="114" t="s">
        <v>31</v>
      </c>
      <c r="J23" s="113" t="s">
        <v>42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44</v>
      </c>
      <c r="F24" s="36"/>
      <c r="G24" s="36"/>
      <c r="H24" s="36"/>
      <c r="I24" s="114" t="s">
        <v>34</v>
      </c>
      <c r="J24" s="113" t="s">
        <v>32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45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96" t="s">
        <v>32</v>
      </c>
      <c r="F27" s="396"/>
      <c r="G27" s="396"/>
      <c r="H27" s="39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47</v>
      </c>
      <c r="E30" s="36"/>
      <c r="F30" s="36"/>
      <c r="G30" s="36"/>
      <c r="H30" s="36"/>
      <c r="I30" s="111"/>
      <c r="J30" s="123">
        <f>ROUND(J87, 0)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4" t="s">
        <v>49</v>
      </c>
      <c r="G32" s="36"/>
      <c r="H32" s="36"/>
      <c r="I32" s="125" t="s">
        <v>48</v>
      </c>
      <c r="J32" s="124" t="s">
        <v>50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6" t="s">
        <v>51</v>
      </c>
      <c r="E33" s="110" t="s">
        <v>52</v>
      </c>
      <c r="F33" s="127">
        <f>ROUND((SUM(BE87:BE348)),  0)</f>
        <v>0</v>
      </c>
      <c r="G33" s="36"/>
      <c r="H33" s="36"/>
      <c r="I33" s="128">
        <v>0.21</v>
      </c>
      <c r="J33" s="127">
        <f>ROUND(((SUM(BE87:BE348))*I33),  0)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0" t="s">
        <v>53</v>
      </c>
      <c r="F34" s="127">
        <f>ROUND((SUM(BF87:BF348)),  0)</f>
        <v>0</v>
      </c>
      <c r="G34" s="36"/>
      <c r="H34" s="36"/>
      <c r="I34" s="128">
        <v>0.15</v>
      </c>
      <c r="J34" s="127">
        <f>ROUND(((SUM(BF87:BF348))*I34),  0)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0" t="s">
        <v>54</v>
      </c>
      <c r="F35" s="127">
        <f>ROUND((SUM(BG87:BG348)),  0)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0" t="s">
        <v>55</v>
      </c>
      <c r="F36" s="127">
        <f>ROUND((SUM(BH87:BH348)),  0)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0" t="s">
        <v>56</v>
      </c>
      <c r="F37" s="127">
        <f>ROUND((SUM(BI87:BI348)),  0)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57</v>
      </c>
      <c r="E39" s="131"/>
      <c r="F39" s="131"/>
      <c r="G39" s="132" t="s">
        <v>58</v>
      </c>
      <c r="H39" s="133" t="s">
        <v>59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121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7" t="str">
        <f>E7</f>
        <v>BENEŠOV - DOPRAVNÍ OPATŘENÍ U NÁDRAŽÍ - PRODLOUŽENÍ (město-IROP)</v>
      </c>
      <c r="F48" s="398"/>
      <c r="G48" s="398"/>
      <c r="H48" s="398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SO101 - SO 101 - Komunikace a zpevněné plochy - chodníky</v>
      </c>
      <c r="F50" s="399"/>
      <c r="G50" s="399"/>
      <c r="H50" s="399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Benešov</v>
      </c>
      <c r="G52" s="38"/>
      <c r="H52" s="38"/>
      <c r="I52" s="114" t="s">
        <v>24</v>
      </c>
      <c r="J52" s="61" t="str">
        <f>IF(J12="","",J12)</f>
        <v>25. 9. 2019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0" t="s">
        <v>30</v>
      </c>
      <c r="D54" s="38"/>
      <c r="E54" s="38"/>
      <c r="F54" s="28" t="str">
        <f>E15</f>
        <v>Město Benešov</v>
      </c>
      <c r="G54" s="38"/>
      <c r="H54" s="38"/>
      <c r="I54" s="114" t="s">
        <v>37</v>
      </c>
      <c r="J54" s="34" t="str">
        <f>E21</f>
        <v>DOPAS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114" t="s">
        <v>41</v>
      </c>
      <c r="J55" s="34" t="str">
        <f>E24</f>
        <v>STAPO UL s.r.o.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122</v>
      </c>
      <c r="D57" s="144"/>
      <c r="E57" s="144"/>
      <c r="F57" s="144"/>
      <c r="G57" s="144"/>
      <c r="H57" s="144"/>
      <c r="I57" s="145"/>
      <c r="J57" s="146" t="s">
        <v>123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47" t="s">
        <v>79</v>
      </c>
      <c r="D59" s="38"/>
      <c r="E59" s="38"/>
      <c r="F59" s="38"/>
      <c r="G59" s="38"/>
      <c r="H59" s="38"/>
      <c r="I59" s="111"/>
      <c r="J59" s="79">
        <f>J87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124</v>
      </c>
    </row>
    <row r="60" spans="1:47" s="9" customFormat="1" ht="24.9" customHeight="1">
      <c r="B60" s="148"/>
      <c r="C60" s="149"/>
      <c r="D60" s="150" t="s">
        <v>125</v>
      </c>
      <c r="E60" s="151"/>
      <c r="F60" s="151"/>
      <c r="G60" s="151"/>
      <c r="H60" s="151"/>
      <c r="I60" s="152"/>
      <c r="J60" s="153">
        <f>J88</f>
        <v>0</v>
      </c>
      <c r="K60" s="149"/>
      <c r="L60" s="154"/>
    </row>
    <row r="61" spans="1:47" s="10" customFormat="1" ht="19.95" customHeight="1">
      <c r="B61" s="155"/>
      <c r="C61" s="156"/>
      <c r="D61" s="157" t="s">
        <v>126</v>
      </c>
      <c r="E61" s="158"/>
      <c r="F61" s="158"/>
      <c r="G61" s="158"/>
      <c r="H61" s="158"/>
      <c r="I61" s="159"/>
      <c r="J61" s="160">
        <f>J89</f>
        <v>0</v>
      </c>
      <c r="K61" s="156"/>
      <c r="L61" s="161"/>
    </row>
    <row r="62" spans="1:47" s="10" customFormat="1" ht="19.95" customHeight="1">
      <c r="B62" s="155"/>
      <c r="C62" s="156"/>
      <c r="D62" s="157" t="s">
        <v>127</v>
      </c>
      <c r="E62" s="158"/>
      <c r="F62" s="158"/>
      <c r="G62" s="158"/>
      <c r="H62" s="158"/>
      <c r="I62" s="159"/>
      <c r="J62" s="160">
        <f>J204</f>
        <v>0</v>
      </c>
      <c r="K62" s="156"/>
      <c r="L62" s="161"/>
    </row>
    <row r="63" spans="1:47" s="10" customFormat="1" ht="19.95" customHeight="1">
      <c r="B63" s="155"/>
      <c r="C63" s="156"/>
      <c r="D63" s="157" t="s">
        <v>128</v>
      </c>
      <c r="E63" s="158"/>
      <c r="F63" s="158"/>
      <c r="G63" s="158"/>
      <c r="H63" s="158"/>
      <c r="I63" s="159"/>
      <c r="J63" s="160">
        <f>J212</f>
        <v>0</v>
      </c>
      <c r="K63" s="156"/>
      <c r="L63" s="161"/>
    </row>
    <row r="64" spans="1:47" s="10" customFormat="1" ht="19.95" customHeight="1">
      <c r="B64" s="155"/>
      <c r="C64" s="156"/>
      <c r="D64" s="157" t="s">
        <v>129</v>
      </c>
      <c r="E64" s="158"/>
      <c r="F64" s="158"/>
      <c r="G64" s="158"/>
      <c r="H64" s="158"/>
      <c r="I64" s="159"/>
      <c r="J64" s="160">
        <f>J252</f>
        <v>0</v>
      </c>
      <c r="K64" s="156"/>
      <c r="L64" s="161"/>
    </row>
    <row r="65" spans="1:31" s="10" customFormat="1" ht="19.95" customHeight="1">
      <c r="B65" s="155"/>
      <c r="C65" s="156"/>
      <c r="D65" s="157" t="s">
        <v>130</v>
      </c>
      <c r="E65" s="158"/>
      <c r="F65" s="158"/>
      <c r="G65" s="158"/>
      <c r="H65" s="158"/>
      <c r="I65" s="159"/>
      <c r="J65" s="160">
        <f>J306</f>
        <v>0</v>
      </c>
      <c r="K65" s="156"/>
      <c r="L65" s="161"/>
    </row>
    <row r="66" spans="1:31" s="10" customFormat="1" ht="19.95" customHeight="1">
      <c r="B66" s="155"/>
      <c r="C66" s="156"/>
      <c r="D66" s="157" t="s">
        <v>131</v>
      </c>
      <c r="E66" s="158"/>
      <c r="F66" s="158"/>
      <c r="G66" s="158"/>
      <c r="H66" s="158"/>
      <c r="I66" s="159"/>
      <c r="J66" s="160">
        <f>J340</f>
        <v>0</v>
      </c>
      <c r="K66" s="156"/>
      <c r="L66" s="161"/>
    </row>
    <row r="67" spans="1:31" s="9" customFormat="1" ht="24.9" customHeight="1">
      <c r="B67" s="148"/>
      <c r="C67" s="149"/>
      <c r="D67" s="150" t="s">
        <v>132</v>
      </c>
      <c r="E67" s="151"/>
      <c r="F67" s="151"/>
      <c r="G67" s="151"/>
      <c r="H67" s="151"/>
      <c r="I67" s="152"/>
      <c r="J67" s="153">
        <f>J343</f>
        <v>0</v>
      </c>
      <c r="K67" s="149"/>
      <c r="L67" s="154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111"/>
      <c r="J68" s="38"/>
      <c r="K68" s="38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" customHeight="1">
      <c r="A69" s="36"/>
      <c r="B69" s="49"/>
      <c r="C69" s="50"/>
      <c r="D69" s="50"/>
      <c r="E69" s="50"/>
      <c r="F69" s="50"/>
      <c r="G69" s="50"/>
      <c r="H69" s="50"/>
      <c r="I69" s="139"/>
      <c r="J69" s="50"/>
      <c r="K69" s="50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" customHeight="1">
      <c r="A73" s="36"/>
      <c r="B73" s="51"/>
      <c r="C73" s="52"/>
      <c r="D73" s="52"/>
      <c r="E73" s="52"/>
      <c r="F73" s="52"/>
      <c r="G73" s="52"/>
      <c r="H73" s="52"/>
      <c r="I73" s="142"/>
      <c r="J73" s="52"/>
      <c r="K73" s="52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" customHeight="1">
      <c r="A74" s="36"/>
      <c r="B74" s="37"/>
      <c r="C74" s="24" t="s">
        <v>133</v>
      </c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97" t="str">
        <f>E7</f>
        <v>BENEŠOV - DOPRAVNÍ OPATŘENÍ U NÁDRAŽÍ - PRODLOUŽENÍ (město-IROP)</v>
      </c>
      <c r="F77" s="398"/>
      <c r="G77" s="398"/>
      <c r="H77" s="39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119</v>
      </c>
      <c r="D78" s="38"/>
      <c r="E78" s="38"/>
      <c r="F78" s="38"/>
      <c r="G78" s="38"/>
      <c r="H78" s="38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69" t="str">
        <f>E9</f>
        <v>SO101 - SO 101 - Komunikace a zpevněné plochy - chodníky</v>
      </c>
      <c r="F79" s="399"/>
      <c r="G79" s="399"/>
      <c r="H79" s="399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22</v>
      </c>
      <c r="D81" s="38"/>
      <c r="E81" s="38"/>
      <c r="F81" s="28" t="str">
        <f>F12</f>
        <v>Benešov</v>
      </c>
      <c r="G81" s="38"/>
      <c r="H81" s="38"/>
      <c r="I81" s="114" t="s">
        <v>24</v>
      </c>
      <c r="J81" s="61" t="str">
        <f>IF(J12="","",J12)</f>
        <v>25. 9. 2019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>
      <c r="A83" s="36"/>
      <c r="B83" s="37"/>
      <c r="C83" s="30" t="s">
        <v>30</v>
      </c>
      <c r="D83" s="38"/>
      <c r="E83" s="38"/>
      <c r="F83" s="28" t="str">
        <f>E15</f>
        <v>Město Benešov</v>
      </c>
      <c r="G83" s="38"/>
      <c r="H83" s="38"/>
      <c r="I83" s="114" t="s">
        <v>37</v>
      </c>
      <c r="J83" s="34" t="str">
        <f>E21</f>
        <v>DOPAS s.r.o.</v>
      </c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0" t="s">
        <v>35</v>
      </c>
      <c r="D84" s="38"/>
      <c r="E84" s="38"/>
      <c r="F84" s="28" t="str">
        <f>IF(E18="","",E18)</f>
        <v>Vyplň údaj</v>
      </c>
      <c r="G84" s="38"/>
      <c r="H84" s="38"/>
      <c r="I84" s="114" t="s">
        <v>41</v>
      </c>
      <c r="J84" s="34" t="str">
        <f>E24</f>
        <v>STAPO UL s.r.o.</v>
      </c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111"/>
      <c r="J85" s="38"/>
      <c r="K85" s="38"/>
      <c r="L85" s="11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62"/>
      <c r="B86" s="163"/>
      <c r="C86" s="164" t="s">
        <v>134</v>
      </c>
      <c r="D86" s="165" t="s">
        <v>66</v>
      </c>
      <c r="E86" s="165" t="s">
        <v>62</v>
      </c>
      <c r="F86" s="165" t="s">
        <v>63</v>
      </c>
      <c r="G86" s="165" t="s">
        <v>135</v>
      </c>
      <c r="H86" s="165" t="s">
        <v>136</v>
      </c>
      <c r="I86" s="166" t="s">
        <v>137</v>
      </c>
      <c r="J86" s="165" t="s">
        <v>123</v>
      </c>
      <c r="K86" s="167" t="s">
        <v>138</v>
      </c>
      <c r="L86" s="168"/>
      <c r="M86" s="70" t="s">
        <v>32</v>
      </c>
      <c r="N86" s="71" t="s">
        <v>51</v>
      </c>
      <c r="O86" s="71" t="s">
        <v>139</v>
      </c>
      <c r="P86" s="71" t="s">
        <v>140</v>
      </c>
      <c r="Q86" s="71" t="s">
        <v>141</v>
      </c>
      <c r="R86" s="71" t="s">
        <v>142</v>
      </c>
      <c r="S86" s="71" t="s">
        <v>143</v>
      </c>
      <c r="T86" s="72" t="s">
        <v>144</v>
      </c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</row>
    <row r="87" spans="1:65" s="2" customFormat="1" ht="22.8" customHeight="1">
      <c r="A87" s="36"/>
      <c r="B87" s="37"/>
      <c r="C87" s="77" t="s">
        <v>145</v>
      </c>
      <c r="D87" s="38"/>
      <c r="E87" s="38"/>
      <c r="F87" s="38"/>
      <c r="G87" s="38"/>
      <c r="H87" s="38"/>
      <c r="I87" s="111"/>
      <c r="J87" s="169">
        <f>BK87</f>
        <v>0</v>
      </c>
      <c r="K87" s="38"/>
      <c r="L87" s="41"/>
      <c r="M87" s="73"/>
      <c r="N87" s="170"/>
      <c r="O87" s="74"/>
      <c r="P87" s="171">
        <f>P88+P343</f>
        <v>0</v>
      </c>
      <c r="Q87" s="74"/>
      <c r="R87" s="171">
        <f>R88+R343</f>
        <v>95.402680083599989</v>
      </c>
      <c r="S87" s="74"/>
      <c r="T87" s="172">
        <f>T88+T343</f>
        <v>345.89228399999996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80</v>
      </c>
      <c r="AU87" s="18" t="s">
        <v>124</v>
      </c>
      <c r="BK87" s="173">
        <f>BK88+BK343</f>
        <v>0</v>
      </c>
    </row>
    <row r="88" spans="1:65" s="12" customFormat="1" ht="25.95" customHeight="1">
      <c r="B88" s="174"/>
      <c r="C88" s="175"/>
      <c r="D88" s="176" t="s">
        <v>80</v>
      </c>
      <c r="E88" s="177" t="s">
        <v>146</v>
      </c>
      <c r="F88" s="177" t="s">
        <v>147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P89+P204+P212+P252+P306+P340</f>
        <v>0</v>
      </c>
      <c r="Q88" s="182"/>
      <c r="R88" s="183">
        <f>R89+R204+R212+R252+R306+R340</f>
        <v>95.402680083599989</v>
      </c>
      <c r="S88" s="182"/>
      <c r="T88" s="184">
        <f>T89+T204+T212+T252+T306+T340</f>
        <v>345.89228399999996</v>
      </c>
      <c r="AR88" s="185" t="s">
        <v>40</v>
      </c>
      <c r="AT88" s="186" t="s">
        <v>80</v>
      </c>
      <c r="AU88" s="186" t="s">
        <v>81</v>
      </c>
      <c r="AY88" s="185" t="s">
        <v>148</v>
      </c>
      <c r="BK88" s="187">
        <f>BK89+BK204+BK212+BK252+BK306+BK340</f>
        <v>0</v>
      </c>
    </row>
    <row r="89" spans="1:65" s="12" customFormat="1" ht="22.8" customHeight="1">
      <c r="B89" s="174"/>
      <c r="C89" s="175"/>
      <c r="D89" s="176" t="s">
        <v>80</v>
      </c>
      <c r="E89" s="188" t="s">
        <v>40</v>
      </c>
      <c r="F89" s="188" t="s">
        <v>149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SUM(P90:P203)</f>
        <v>0</v>
      </c>
      <c r="Q89" s="182"/>
      <c r="R89" s="183">
        <f>SUM(R90:R203)</f>
        <v>2.702E-3</v>
      </c>
      <c r="S89" s="182"/>
      <c r="T89" s="184">
        <f>SUM(T90:T203)</f>
        <v>345.34228399999995</v>
      </c>
      <c r="AR89" s="185" t="s">
        <v>40</v>
      </c>
      <c r="AT89" s="186" t="s">
        <v>80</v>
      </c>
      <c r="AU89" s="186" t="s">
        <v>40</v>
      </c>
      <c r="AY89" s="185" t="s">
        <v>148</v>
      </c>
      <c r="BK89" s="187">
        <f>SUM(BK90:BK203)</f>
        <v>0</v>
      </c>
    </row>
    <row r="90" spans="1:65" s="2" customFormat="1" ht="33" customHeight="1">
      <c r="A90" s="36"/>
      <c r="B90" s="37"/>
      <c r="C90" s="190" t="s">
        <v>40</v>
      </c>
      <c r="D90" s="190" t="s">
        <v>150</v>
      </c>
      <c r="E90" s="191" t="s">
        <v>151</v>
      </c>
      <c r="F90" s="192" t="s">
        <v>152</v>
      </c>
      <c r="G90" s="193" t="s">
        <v>108</v>
      </c>
      <c r="H90" s="194">
        <v>465.54300000000001</v>
      </c>
      <c r="I90" s="195"/>
      <c r="J90" s="196">
        <f>ROUND(I90*H90,2)</f>
        <v>0</v>
      </c>
      <c r="K90" s="192" t="s">
        <v>153</v>
      </c>
      <c r="L90" s="41"/>
      <c r="M90" s="197" t="s">
        <v>32</v>
      </c>
      <c r="N90" s="198" t="s">
        <v>52</v>
      </c>
      <c r="O90" s="66"/>
      <c r="P90" s="199">
        <f>O90*H90</f>
        <v>0</v>
      </c>
      <c r="Q90" s="199">
        <v>0</v>
      </c>
      <c r="R90" s="199">
        <f>Q90*H90</f>
        <v>0</v>
      </c>
      <c r="S90" s="199">
        <v>0.3</v>
      </c>
      <c r="T90" s="200">
        <f>S90*H90</f>
        <v>139.66290000000001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154</v>
      </c>
      <c r="AT90" s="201" t="s">
        <v>150</v>
      </c>
      <c r="AU90" s="201" t="s">
        <v>90</v>
      </c>
      <c r="AY90" s="18" t="s">
        <v>148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8" t="s">
        <v>40</v>
      </c>
      <c r="BK90" s="202">
        <f>ROUND(I90*H90,2)</f>
        <v>0</v>
      </c>
      <c r="BL90" s="18" t="s">
        <v>154</v>
      </c>
      <c r="BM90" s="201" t="s">
        <v>155</v>
      </c>
    </row>
    <row r="91" spans="1:65" s="2" customFormat="1" ht="201.6">
      <c r="A91" s="36"/>
      <c r="B91" s="37"/>
      <c r="C91" s="38"/>
      <c r="D91" s="203" t="s">
        <v>156</v>
      </c>
      <c r="E91" s="38"/>
      <c r="F91" s="204" t="s">
        <v>157</v>
      </c>
      <c r="G91" s="38"/>
      <c r="H91" s="38"/>
      <c r="I91" s="111"/>
      <c r="J91" s="38"/>
      <c r="K91" s="38"/>
      <c r="L91" s="41"/>
      <c r="M91" s="205"/>
      <c r="N91" s="206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8" t="s">
        <v>156</v>
      </c>
      <c r="AU91" s="18" t="s">
        <v>90</v>
      </c>
    </row>
    <row r="92" spans="1:65" s="13" customFormat="1" ht="10.199999999999999">
      <c r="B92" s="207"/>
      <c r="C92" s="208"/>
      <c r="D92" s="203" t="s">
        <v>158</v>
      </c>
      <c r="E92" s="209" t="s">
        <v>32</v>
      </c>
      <c r="F92" s="210" t="s">
        <v>159</v>
      </c>
      <c r="G92" s="208"/>
      <c r="H92" s="209" t="s">
        <v>32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158</v>
      </c>
      <c r="AU92" s="216" t="s">
        <v>90</v>
      </c>
      <c r="AV92" s="13" t="s">
        <v>40</v>
      </c>
      <c r="AW92" s="13" t="s">
        <v>38</v>
      </c>
      <c r="AX92" s="13" t="s">
        <v>81</v>
      </c>
      <c r="AY92" s="216" t="s">
        <v>148</v>
      </c>
    </row>
    <row r="93" spans="1:65" s="14" customFormat="1" ht="10.199999999999999">
      <c r="B93" s="217"/>
      <c r="C93" s="218"/>
      <c r="D93" s="203" t="s">
        <v>158</v>
      </c>
      <c r="E93" s="219" t="s">
        <v>32</v>
      </c>
      <c r="F93" s="220" t="s">
        <v>160</v>
      </c>
      <c r="G93" s="218"/>
      <c r="H93" s="221">
        <v>465.54300000000001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158</v>
      </c>
      <c r="AU93" s="227" t="s">
        <v>90</v>
      </c>
      <c r="AV93" s="14" t="s">
        <v>90</v>
      </c>
      <c r="AW93" s="14" t="s">
        <v>38</v>
      </c>
      <c r="AX93" s="14" t="s">
        <v>81</v>
      </c>
      <c r="AY93" s="227" t="s">
        <v>148</v>
      </c>
    </row>
    <row r="94" spans="1:65" s="15" customFormat="1" ht="10.199999999999999">
      <c r="B94" s="228"/>
      <c r="C94" s="229"/>
      <c r="D94" s="203" t="s">
        <v>158</v>
      </c>
      <c r="E94" s="230" t="s">
        <v>32</v>
      </c>
      <c r="F94" s="231" t="s">
        <v>161</v>
      </c>
      <c r="G94" s="229"/>
      <c r="H94" s="232">
        <v>465.54300000000001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158</v>
      </c>
      <c r="AU94" s="238" t="s">
        <v>90</v>
      </c>
      <c r="AV94" s="15" t="s">
        <v>154</v>
      </c>
      <c r="AW94" s="15" t="s">
        <v>38</v>
      </c>
      <c r="AX94" s="15" t="s">
        <v>40</v>
      </c>
      <c r="AY94" s="238" t="s">
        <v>148</v>
      </c>
    </row>
    <row r="95" spans="1:65" s="2" customFormat="1" ht="21.75" customHeight="1">
      <c r="A95" s="36"/>
      <c r="B95" s="37"/>
      <c r="C95" s="190" t="s">
        <v>90</v>
      </c>
      <c r="D95" s="190" t="s">
        <v>150</v>
      </c>
      <c r="E95" s="191" t="s">
        <v>162</v>
      </c>
      <c r="F95" s="192" t="s">
        <v>163</v>
      </c>
      <c r="G95" s="193" t="s">
        <v>108</v>
      </c>
      <c r="H95" s="194">
        <v>465.54300000000001</v>
      </c>
      <c r="I95" s="195"/>
      <c r="J95" s="196">
        <f>ROUND(I95*H95,2)</f>
        <v>0</v>
      </c>
      <c r="K95" s="192" t="s">
        <v>153</v>
      </c>
      <c r="L95" s="41"/>
      <c r="M95" s="197" t="s">
        <v>32</v>
      </c>
      <c r="N95" s="198" t="s">
        <v>52</v>
      </c>
      <c r="O95" s="66"/>
      <c r="P95" s="199">
        <f>O95*H95</f>
        <v>0</v>
      </c>
      <c r="Q95" s="199">
        <v>0</v>
      </c>
      <c r="R95" s="199">
        <f>Q95*H95</f>
        <v>0</v>
      </c>
      <c r="S95" s="199">
        <v>0.24</v>
      </c>
      <c r="T95" s="200">
        <f>S95*H95</f>
        <v>111.73031999999999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154</v>
      </c>
      <c r="AT95" s="201" t="s">
        <v>150</v>
      </c>
      <c r="AU95" s="201" t="s">
        <v>90</v>
      </c>
      <c r="AY95" s="18" t="s">
        <v>148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8" t="s">
        <v>40</v>
      </c>
      <c r="BK95" s="202">
        <f>ROUND(I95*H95,2)</f>
        <v>0</v>
      </c>
      <c r="BL95" s="18" t="s">
        <v>154</v>
      </c>
      <c r="BM95" s="201" t="s">
        <v>164</v>
      </c>
    </row>
    <row r="96" spans="1:65" s="2" customFormat="1" ht="201.6">
      <c r="A96" s="36"/>
      <c r="B96" s="37"/>
      <c r="C96" s="38"/>
      <c r="D96" s="203" t="s">
        <v>156</v>
      </c>
      <c r="E96" s="38"/>
      <c r="F96" s="204" t="s">
        <v>157</v>
      </c>
      <c r="G96" s="38"/>
      <c r="H96" s="38"/>
      <c r="I96" s="111"/>
      <c r="J96" s="38"/>
      <c r="K96" s="38"/>
      <c r="L96" s="41"/>
      <c r="M96" s="205"/>
      <c r="N96" s="206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8" t="s">
        <v>156</v>
      </c>
      <c r="AU96" s="18" t="s">
        <v>90</v>
      </c>
    </row>
    <row r="97" spans="1:65" s="13" customFormat="1" ht="10.199999999999999">
      <c r="B97" s="207"/>
      <c r="C97" s="208"/>
      <c r="D97" s="203" t="s">
        <v>158</v>
      </c>
      <c r="E97" s="209" t="s">
        <v>32</v>
      </c>
      <c r="F97" s="210" t="s">
        <v>159</v>
      </c>
      <c r="G97" s="208"/>
      <c r="H97" s="209" t="s">
        <v>32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158</v>
      </c>
      <c r="AU97" s="216" t="s">
        <v>90</v>
      </c>
      <c r="AV97" s="13" t="s">
        <v>40</v>
      </c>
      <c r="AW97" s="13" t="s">
        <v>38</v>
      </c>
      <c r="AX97" s="13" t="s">
        <v>81</v>
      </c>
      <c r="AY97" s="216" t="s">
        <v>148</v>
      </c>
    </row>
    <row r="98" spans="1:65" s="14" customFormat="1" ht="10.199999999999999">
      <c r="B98" s="217"/>
      <c r="C98" s="218"/>
      <c r="D98" s="203" t="s">
        <v>158</v>
      </c>
      <c r="E98" s="219" t="s">
        <v>32</v>
      </c>
      <c r="F98" s="220" t="s">
        <v>165</v>
      </c>
      <c r="G98" s="218"/>
      <c r="H98" s="221">
        <v>465.54300000000001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158</v>
      </c>
      <c r="AU98" s="227" t="s">
        <v>90</v>
      </c>
      <c r="AV98" s="14" t="s">
        <v>90</v>
      </c>
      <c r="AW98" s="14" t="s">
        <v>38</v>
      </c>
      <c r="AX98" s="14" t="s">
        <v>81</v>
      </c>
      <c r="AY98" s="227" t="s">
        <v>148</v>
      </c>
    </row>
    <row r="99" spans="1:65" s="15" customFormat="1" ht="10.199999999999999">
      <c r="B99" s="228"/>
      <c r="C99" s="229"/>
      <c r="D99" s="203" t="s">
        <v>158</v>
      </c>
      <c r="E99" s="230" t="s">
        <v>32</v>
      </c>
      <c r="F99" s="231" t="s">
        <v>161</v>
      </c>
      <c r="G99" s="229"/>
      <c r="H99" s="232">
        <v>465.54300000000001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158</v>
      </c>
      <c r="AU99" s="238" t="s">
        <v>90</v>
      </c>
      <c r="AV99" s="15" t="s">
        <v>154</v>
      </c>
      <c r="AW99" s="15" t="s">
        <v>38</v>
      </c>
      <c r="AX99" s="15" t="s">
        <v>40</v>
      </c>
      <c r="AY99" s="238" t="s">
        <v>148</v>
      </c>
    </row>
    <row r="100" spans="1:65" s="2" customFormat="1" ht="21.75" customHeight="1">
      <c r="A100" s="36"/>
      <c r="B100" s="37"/>
      <c r="C100" s="190" t="s">
        <v>101</v>
      </c>
      <c r="D100" s="190" t="s">
        <v>150</v>
      </c>
      <c r="E100" s="191" t="s">
        <v>166</v>
      </c>
      <c r="F100" s="192" t="s">
        <v>167</v>
      </c>
      <c r="G100" s="193" t="s">
        <v>108</v>
      </c>
      <c r="H100" s="194">
        <v>465.54300000000001</v>
      </c>
      <c r="I100" s="195"/>
      <c r="J100" s="196">
        <f>ROUND(I100*H100,2)</f>
        <v>0</v>
      </c>
      <c r="K100" s="192" t="s">
        <v>153</v>
      </c>
      <c r="L100" s="41"/>
      <c r="M100" s="197" t="s">
        <v>32</v>
      </c>
      <c r="N100" s="198" t="s">
        <v>52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9.8000000000000004E-2</v>
      </c>
      <c r="T100" s="200">
        <f>S100*H100</f>
        <v>45.623214000000004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154</v>
      </c>
      <c r="AT100" s="201" t="s">
        <v>150</v>
      </c>
      <c r="AU100" s="201" t="s">
        <v>90</v>
      </c>
      <c r="AY100" s="18" t="s">
        <v>148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8" t="s">
        <v>40</v>
      </c>
      <c r="BK100" s="202">
        <f>ROUND(I100*H100,2)</f>
        <v>0</v>
      </c>
      <c r="BL100" s="18" t="s">
        <v>154</v>
      </c>
      <c r="BM100" s="201" t="s">
        <v>168</v>
      </c>
    </row>
    <row r="101" spans="1:65" s="2" customFormat="1" ht="201.6">
      <c r="A101" s="36"/>
      <c r="B101" s="37"/>
      <c r="C101" s="38"/>
      <c r="D101" s="203" t="s">
        <v>156</v>
      </c>
      <c r="E101" s="38"/>
      <c r="F101" s="204" t="s">
        <v>157</v>
      </c>
      <c r="G101" s="38"/>
      <c r="H101" s="38"/>
      <c r="I101" s="111"/>
      <c r="J101" s="38"/>
      <c r="K101" s="38"/>
      <c r="L101" s="41"/>
      <c r="M101" s="205"/>
      <c r="N101" s="206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156</v>
      </c>
      <c r="AU101" s="18" t="s">
        <v>90</v>
      </c>
    </row>
    <row r="102" spans="1:65" s="13" customFormat="1" ht="10.199999999999999">
      <c r="B102" s="207"/>
      <c r="C102" s="208"/>
      <c r="D102" s="203" t="s">
        <v>158</v>
      </c>
      <c r="E102" s="209" t="s">
        <v>32</v>
      </c>
      <c r="F102" s="210" t="s">
        <v>159</v>
      </c>
      <c r="G102" s="208"/>
      <c r="H102" s="209" t="s">
        <v>32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158</v>
      </c>
      <c r="AU102" s="216" t="s">
        <v>90</v>
      </c>
      <c r="AV102" s="13" t="s">
        <v>40</v>
      </c>
      <c r="AW102" s="13" t="s">
        <v>38</v>
      </c>
      <c r="AX102" s="13" t="s">
        <v>81</v>
      </c>
      <c r="AY102" s="216" t="s">
        <v>148</v>
      </c>
    </row>
    <row r="103" spans="1:65" s="14" customFormat="1" ht="10.199999999999999">
      <c r="B103" s="217"/>
      <c r="C103" s="218"/>
      <c r="D103" s="203" t="s">
        <v>158</v>
      </c>
      <c r="E103" s="219" t="s">
        <v>32</v>
      </c>
      <c r="F103" s="220" t="s">
        <v>169</v>
      </c>
      <c r="G103" s="218"/>
      <c r="H103" s="221">
        <v>465.54300000000001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158</v>
      </c>
      <c r="AU103" s="227" t="s">
        <v>90</v>
      </c>
      <c r="AV103" s="14" t="s">
        <v>90</v>
      </c>
      <c r="AW103" s="14" t="s">
        <v>38</v>
      </c>
      <c r="AX103" s="14" t="s">
        <v>81</v>
      </c>
      <c r="AY103" s="227" t="s">
        <v>148</v>
      </c>
    </row>
    <row r="104" spans="1:65" s="15" customFormat="1" ht="10.199999999999999">
      <c r="B104" s="228"/>
      <c r="C104" s="229"/>
      <c r="D104" s="203" t="s">
        <v>158</v>
      </c>
      <c r="E104" s="230" t="s">
        <v>32</v>
      </c>
      <c r="F104" s="231" t="s">
        <v>161</v>
      </c>
      <c r="G104" s="229"/>
      <c r="H104" s="232">
        <v>465.54300000000001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158</v>
      </c>
      <c r="AU104" s="238" t="s">
        <v>90</v>
      </c>
      <c r="AV104" s="15" t="s">
        <v>154</v>
      </c>
      <c r="AW104" s="15" t="s">
        <v>38</v>
      </c>
      <c r="AX104" s="15" t="s">
        <v>40</v>
      </c>
      <c r="AY104" s="238" t="s">
        <v>148</v>
      </c>
    </row>
    <row r="105" spans="1:65" s="2" customFormat="1" ht="21.75" customHeight="1">
      <c r="A105" s="36"/>
      <c r="B105" s="37"/>
      <c r="C105" s="190" t="s">
        <v>154</v>
      </c>
      <c r="D105" s="190" t="s">
        <v>150</v>
      </c>
      <c r="E105" s="191" t="s">
        <v>170</v>
      </c>
      <c r="F105" s="192" t="s">
        <v>171</v>
      </c>
      <c r="G105" s="193" t="s">
        <v>99</v>
      </c>
      <c r="H105" s="194">
        <v>221.89</v>
      </c>
      <c r="I105" s="195"/>
      <c r="J105" s="196">
        <f>ROUND(I105*H105,2)</f>
        <v>0</v>
      </c>
      <c r="K105" s="192" t="s">
        <v>153</v>
      </c>
      <c r="L105" s="41"/>
      <c r="M105" s="197" t="s">
        <v>32</v>
      </c>
      <c r="N105" s="198" t="s">
        <v>52</v>
      </c>
      <c r="O105" s="66"/>
      <c r="P105" s="199">
        <f>O105*H105</f>
        <v>0</v>
      </c>
      <c r="Q105" s="199">
        <v>0</v>
      </c>
      <c r="R105" s="199">
        <f>Q105*H105</f>
        <v>0</v>
      </c>
      <c r="S105" s="199">
        <v>0.20499999999999999</v>
      </c>
      <c r="T105" s="200">
        <f>S105*H105</f>
        <v>45.487449999999995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154</v>
      </c>
      <c r="AT105" s="201" t="s">
        <v>150</v>
      </c>
      <c r="AU105" s="201" t="s">
        <v>90</v>
      </c>
      <c r="AY105" s="18" t="s">
        <v>148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8" t="s">
        <v>40</v>
      </c>
      <c r="BK105" s="202">
        <f>ROUND(I105*H105,2)</f>
        <v>0</v>
      </c>
      <c r="BL105" s="18" t="s">
        <v>154</v>
      </c>
      <c r="BM105" s="201" t="s">
        <v>172</v>
      </c>
    </row>
    <row r="106" spans="1:65" s="2" customFormat="1" ht="134.4">
      <c r="A106" s="36"/>
      <c r="B106" s="37"/>
      <c r="C106" s="38"/>
      <c r="D106" s="203" t="s">
        <v>156</v>
      </c>
      <c r="E106" s="38"/>
      <c r="F106" s="204" t="s">
        <v>173</v>
      </c>
      <c r="G106" s="38"/>
      <c r="H106" s="38"/>
      <c r="I106" s="111"/>
      <c r="J106" s="38"/>
      <c r="K106" s="38"/>
      <c r="L106" s="41"/>
      <c r="M106" s="205"/>
      <c r="N106" s="206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8" t="s">
        <v>156</v>
      </c>
      <c r="AU106" s="18" t="s">
        <v>90</v>
      </c>
    </row>
    <row r="107" spans="1:65" s="13" customFormat="1" ht="10.199999999999999">
      <c r="B107" s="207"/>
      <c r="C107" s="208"/>
      <c r="D107" s="203" t="s">
        <v>158</v>
      </c>
      <c r="E107" s="209" t="s">
        <v>32</v>
      </c>
      <c r="F107" s="210" t="s">
        <v>159</v>
      </c>
      <c r="G107" s="208"/>
      <c r="H107" s="209" t="s">
        <v>32</v>
      </c>
      <c r="I107" s="211"/>
      <c r="J107" s="208"/>
      <c r="K107" s="208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158</v>
      </c>
      <c r="AU107" s="216" t="s">
        <v>90</v>
      </c>
      <c r="AV107" s="13" t="s">
        <v>40</v>
      </c>
      <c r="AW107" s="13" t="s">
        <v>38</v>
      </c>
      <c r="AX107" s="13" t="s">
        <v>81</v>
      </c>
      <c r="AY107" s="216" t="s">
        <v>148</v>
      </c>
    </row>
    <row r="108" spans="1:65" s="14" customFormat="1" ht="10.199999999999999">
      <c r="B108" s="217"/>
      <c r="C108" s="218"/>
      <c r="D108" s="203" t="s">
        <v>158</v>
      </c>
      <c r="E108" s="219" t="s">
        <v>32</v>
      </c>
      <c r="F108" s="220" t="s">
        <v>174</v>
      </c>
      <c r="G108" s="218"/>
      <c r="H108" s="221">
        <v>211.93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158</v>
      </c>
      <c r="AU108" s="227" t="s">
        <v>90</v>
      </c>
      <c r="AV108" s="14" t="s">
        <v>90</v>
      </c>
      <c r="AW108" s="14" t="s">
        <v>38</v>
      </c>
      <c r="AX108" s="14" t="s">
        <v>81</v>
      </c>
      <c r="AY108" s="227" t="s">
        <v>148</v>
      </c>
    </row>
    <row r="109" spans="1:65" s="14" customFormat="1" ht="10.199999999999999">
      <c r="B109" s="217"/>
      <c r="C109" s="218"/>
      <c r="D109" s="203" t="s">
        <v>158</v>
      </c>
      <c r="E109" s="219" t="s">
        <v>32</v>
      </c>
      <c r="F109" s="220" t="s">
        <v>175</v>
      </c>
      <c r="G109" s="218"/>
      <c r="H109" s="221">
        <v>9.9600000000000009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158</v>
      </c>
      <c r="AU109" s="227" t="s">
        <v>90</v>
      </c>
      <c r="AV109" s="14" t="s">
        <v>90</v>
      </c>
      <c r="AW109" s="14" t="s">
        <v>38</v>
      </c>
      <c r="AX109" s="14" t="s">
        <v>81</v>
      </c>
      <c r="AY109" s="227" t="s">
        <v>148</v>
      </c>
    </row>
    <row r="110" spans="1:65" s="15" customFormat="1" ht="10.199999999999999">
      <c r="B110" s="228"/>
      <c r="C110" s="229"/>
      <c r="D110" s="203" t="s">
        <v>158</v>
      </c>
      <c r="E110" s="230" t="s">
        <v>32</v>
      </c>
      <c r="F110" s="231" t="s">
        <v>161</v>
      </c>
      <c r="G110" s="229"/>
      <c r="H110" s="232">
        <v>221.89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158</v>
      </c>
      <c r="AU110" s="238" t="s">
        <v>90</v>
      </c>
      <c r="AV110" s="15" t="s">
        <v>154</v>
      </c>
      <c r="AW110" s="15" t="s">
        <v>38</v>
      </c>
      <c r="AX110" s="15" t="s">
        <v>40</v>
      </c>
      <c r="AY110" s="238" t="s">
        <v>148</v>
      </c>
    </row>
    <row r="111" spans="1:65" s="2" customFormat="1" ht="21.75" customHeight="1">
      <c r="A111" s="36"/>
      <c r="B111" s="37"/>
      <c r="C111" s="190" t="s">
        <v>176</v>
      </c>
      <c r="D111" s="190" t="s">
        <v>150</v>
      </c>
      <c r="E111" s="191" t="s">
        <v>177</v>
      </c>
      <c r="F111" s="192" t="s">
        <v>178</v>
      </c>
      <c r="G111" s="193" t="s">
        <v>99</v>
      </c>
      <c r="H111" s="194">
        <v>70.959999999999994</v>
      </c>
      <c r="I111" s="195"/>
      <c r="J111" s="196">
        <f>ROUND(I111*H111,2)</f>
        <v>0</v>
      </c>
      <c r="K111" s="192" t="s">
        <v>153</v>
      </c>
      <c r="L111" s="41"/>
      <c r="M111" s="197" t="s">
        <v>32</v>
      </c>
      <c r="N111" s="198" t="s">
        <v>52</v>
      </c>
      <c r="O111" s="66"/>
      <c r="P111" s="199">
        <f>O111*H111</f>
        <v>0</v>
      </c>
      <c r="Q111" s="199">
        <v>0</v>
      </c>
      <c r="R111" s="199">
        <f>Q111*H111</f>
        <v>0</v>
      </c>
      <c r="S111" s="199">
        <v>0.04</v>
      </c>
      <c r="T111" s="200">
        <f>S111*H111</f>
        <v>2.8383999999999996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154</v>
      </c>
      <c r="AT111" s="201" t="s">
        <v>150</v>
      </c>
      <c r="AU111" s="201" t="s">
        <v>90</v>
      </c>
      <c r="AY111" s="18" t="s">
        <v>148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8" t="s">
        <v>40</v>
      </c>
      <c r="BK111" s="202">
        <f>ROUND(I111*H111,2)</f>
        <v>0</v>
      </c>
      <c r="BL111" s="18" t="s">
        <v>154</v>
      </c>
      <c r="BM111" s="201" t="s">
        <v>179</v>
      </c>
    </row>
    <row r="112" spans="1:65" s="2" customFormat="1" ht="134.4">
      <c r="A112" s="36"/>
      <c r="B112" s="37"/>
      <c r="C112" s="38"/>
      <c r="D112" s="203" t="s">
        <v>156</v>
      </c>
      <c r="E112" s="38"/>
      <c r="F112" s="204" t="s">
        <v>173</v>
      </c>
      <c r="G112" s="38"/>
      <c r="H112" s="38"/>
      <c r="I112" s="111"/>
      <c r="J112" s="38"/>
      <c r="K112" s="38"/>
      <c r="L112" s="41"/>
      <c r="M112" s="205"/>
      <c r="N112" s="206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8" t="s">
        <v>156</v>
      </c>
      <c r="AU112" s="18" t="s">
        <v>90</v>
      </c>
    </row>
    <row r="113" spans="1:65" s="13" customFormat="1" ht="10.199999999999999">
      <c r="B113" s="207"/>
      <c r="C113" s="208"/>
      <c r="D113" s="203" t="s">
        <v>158</v>
      </c>
      <c r="E113" s="209" t="s">
        <v>32</v>
      </c>
      <c r="F113" s="210" t="s">
        <v>159</v>
      </c>
      <c r="G113" s="208"/>
      <c r="H113" s="209" t="s">
        <v>32</v>
      </c>
      <c r="I113" s="211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158</v>
      </c>
      <c r="AU113" s="216" t="s">
        <v>90</v>
      </c>
      <c r="AV113" s="13" t="s">
        <v>40</v>
      </c>
      <c r="AW113" s="13" t="s">
        <v>38</v>
      </c>
      <c r="AX113" s="13" t="s">
        <v>81</v>
      </c>
      <c r="AY113" s="216" t="s">
        <v>148</v>
      </c>
    </row>
    <row r="114" spans="1:65" s="14" customFormat="1" ht="10.199999999999999">
      <c r="B114" s="217"/>
      <c r="C114" s="218"/>
      <c r="D114" s="203" t="s">
        <v>158</v>
      </c>
      <c r="E114" s="219" t="s">
        <v>32</v>
      </c>
      <c r="F114" s="220" t="s">
        <v>180</v>
      </c>
      <c r="G114" s="218"/>
      <c r="H114" s="221">
        <v>70.959999999999994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158</v>
      </c>
      <c r="AU114" s="227" t="s">
        <v>90</v>
      </c>
      <c r="AV114" s="14" t="s">
        <v>90</v>
      </c>
      <c r="AW114" s="14" t="s">
        <v>38</v>
      </c>
      <c r="AX114" s="14" t="s">
        <v>81</v>
      </c>
      <c r="AY114" s="227" t="s">
        <v>148</v>
      </c>
    </row>
    <row r="115" spans="1:65" s="15" customFormat="1" ht="10.199999999999999">
      <c r="B115" s="228"/>
      <c r="C115" s="229"/>
      <c r="D115" s="203" t="s">
        <v>158</v>
      </c>
      <c r="E115" s="230" t="s">
        <v>32</v>
      </c>
      <c r="F115" s="231" t="s">
        <v>161</v>
      </c>
      <c r="G115" s="229"/>
      <c r="H115" s="232">
        <v>70.959999999999994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158</v>
      </c>
      <c r="AU115" s="238" t="s">
        <v>90</v>
      </c>
      <c r="AV115" s="15" t="s">
        <v>154</v>
      </c>
      <c r="AW115" s="15" t="s">
        <v>38</v>
      </c>
      <c r="AX115" s="15" t="s">
        <v>40</v>
      </c>
      <c r="AY115" s="238" t="s">
        <v>148</v>
      </c>
    </row>
    <row r="116" spans="1:65" s="2" customFormat="1" ht="21.75" customHeight="1">
      <c r="A116" s="36"/>
      <c r="B116" s="37"/>
      <c r="C116" s="190" t="s">
        <v>181</v>
      </c>
      <c r="D116" s="190" t="s">
        <v>150</v>
      </c>
      <c r="E116" s="191" t="s">
        <v>182</v>
      </c>
      <c r="F116" s="192" t="s">
        <v>183</v>
      </c>
      <c r="G116" s="193" t="s">
        <v>184</v>
      </c>
      <c r="H116" s="194">
        <v>14.356999999999999</v>
      </c>
      <c r="I116" s="195"/>
      <c r="J116" s="196">
        <f>ROUND(I116*H116,2)</f>
        <v>0</v>
      </c>
      <c r="K116" s="192" t="s">
        <v>153</v>
      </c>
      <c r="L116" s="41"/>
      <c r="M116" s="197" t="s">
        <v>32</v>
      </c>
      <c r="N116" s="198" t="s">
        <v>52</v>
      </c>
      <c r="O116" s="66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154</v>
      </c>
      <c r="AT116" s="201" t="s">
        <v>150</v>
      </c>
      <c r="AU116" s="201" t="s">
        <v>90</v>
      </c>
      <c r="AY116" s="18" t="s">
        <v>148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8" t="s">
        <v>40</v>
      </c>
      <c r="BK116" s="202">
        <f>ROUND(I116*H116,2)</f>
        <v>0</v>
      </c>
      <c r="BL116" s="18" t="s">
        <v>154</v>
      </c>
      <c r="BM116" s="201" t="s">
        <v>185</v>
      </c>
    </row>
    <row r="117" spans="1:65" s="2" customFormat="1" ht="201.6">
      <c r="A117" s="36"/>
      <c r="B117" s="37"/>
      <c r="C117" s="38"/>
      <c r="D117" s="203" t="s">
        <v>156</v>
      </c>
      <c r="E117" s="38"/>
      <c r="F117" s="204" t="s">
        <v>186</v>
      </c>
      <c r="G117" s="38"/>
      <c r="H117" s="38"/>
      <c r="I117" s="111"/>
      <c r="J117" s="38"/>
      <c r="K117" s="38"/>
      <c r="L117" s="41"/>
      <c r="M117" s="205"/>
      <c r="N117" s="206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8" t="s">
        <v>156</v>
      </c>
      <c r="AU117" s="18" t="s">
        <v>90</v>
      </c>
    </row>
    <row r="118" spans="1:65" s="13" customFormat="1" ht="10.199999999999999">
      <c r="B118" s="207"/>
      <c r="C118" s="208"/>
      <c r="D118" s="203" t="s">
        <v>158</v>
      </c>
      <c r="E118" s="209" t="s">
        <v>32</v>
      </c>
      <c r="F118" s="210" t="s">
        <v>159</v>
      </c>
      <c r="G118" s="208"/>
      <c r="H118" s="209" t="s">
        <v>32</v>
      </c>
      <c r="I118" s="211"/>
      <c r="J118" s="208"/>
      <c r="K118" s="208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158</v>
      </c>
      <c r="AU118" s="216" t="s">
        <v>90</v>
      </c>
      <c r="AV118" s="13" t="s">
        <v>40</v>
      </c>
      <c r="AW118" s="13" t="s">
        <v>38</v>
      </c>
      <c r="AX118" s="13" t="s">
        <v>81</v>
      </c>
      <c r="AY118" s="216" t="s">
        <v>148</v>
      </c>
    </row>
    <row r="119" spans="1:65" s="14" customFormat="1" ht="10.199999999999999">
      <c r="B119" s="217"/>
      <c r="C119" s="218"/>
      <c r="D119" s="203" t="s">
        <v>158</v>
      </c>
      <c r="E119" s="219" t="s">
        <v>32</v>
      </c>
      <c r="F119" s="220" t="s">
        <v>187</v>
      </c>
      <c r="G119" s="218"/>
      <c r="H119" s="221">
        <v>14.356999999999999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158</v>
      </c>
      <c r="AU119" s="227" t="s">
        <v>90</v>
      </c>
      <c r="AV119" s="14" t="s">
        <v>90</v>
      </c>
      <c r="AW119" s="14" t="s">
        <v>38</v>
      </c>
      <c r="AX119" s="14" t="s">
        <v>81</v>
      </c>
      <c r="AY119" s="227" t="s">
        <v>148</v>
      </c>
    </row>
    <row r="120" spans="1:65" s="15" customFormat="1" ht="10.199999999999999">
      <c r="B120" s="228"/>
      <c r="C120" s="229"/>
      <c r="D120" s="203" t="s">
        <v>158</v>
      </c>
      <c r="E120" s="230" t="s">
        <v>32</v>
      </c>
      <c r="F120" s="231" t="s">
        <v>161</v>
      </c>
      <c r="G120" s="229"/>
      <c r="H120" s="232">
        <v>14.356999999999999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158</v>
      </c>
      <c r="AU120" s="238" t="s">
        <v>90</v>
      </c>
      <c r="AV120" s="15" t="s">
        <v>154</v>
      </c>
      <c r="AW120" s="15" t="s">
        <v>38</v>
      </c>
      <c r="AX120" s="15" t="s">
        <v>40</v>
      </c>
      <c r="AY120" s="238" t="s">
        <v>148</v>
      </c>
    </row>
    <row r="121" spans="1:65" s="2" customFormat="1" ht="21.75" customHeight="1">
      <c r="A121" s="36"/>
      <c r="B121" s="37"/>
      <c r="C121" s="190" t="s">
        <v>188</v>
      </c>
      <c r="D121" s="190" t="s">
        <v>150</v>
      </c>
      <c r="E121" s="191" t="s">
        <v>189</v>
      </c>
      <c r="F121" s="192" t="s">
        <v>190</v>
      </c>
      <c r="G121" s="193" t="s">
        <v>184</v>
      </c>
      <c r="H121" s="194">
        <v>14.356999999999999</v>
      </c>
      <c r="I121" s="195"/>
      <c r="J121" s="196">
        <f>ROUND(I121*H121,2)</f>
        <v>0</v>
      </c>
      <c r="K121" s="192" t="s">
        <v>153</v>
      </c>
      <c r="L121" s="41"/>
      <c r="M121" s="197" t="s">
        <v>32</v>
      </c>
      <c r="N121" s="198" t="s">
        <v>52</v>
      </c>
      <c r="O121" s="66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154</v>
      </c>
      <c r="AT121" s="201" t="s">
        <v>150</v>
      </c>
      <c r="AU121" s="201" t="s">
        <v>90</v>
      </c>
      <c r="AY121" s="18" t="s">
        <v>148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8" t="s">
        <v>40</v>
      </c>
      <c r="BK121" s="202">
        <f>ROUND(I121*H121,2)</f>
        <v>0</v>
      </c>
      <c r="BL121" s="18" t="s">
        <v>154</v>
      </c>
      <c r="BM121" s="201" t="s">
        <v>191</v>
      </c>
    </row>
    <row r="122" spans="1:65" s="2" customFormat="1" ht="144">
      <c r="A122" s="36"/>
      <c r="B122" s="37"/>
      <c r="C122" s="38"/>
      <c r="D122" s="203" t="s">
        <v>156</v>
      </c>
      <c r="E122" s="38"/>
      <c r="F122" s="204" t="s">
        <v>192</v>
      </c>
      <c r="G122" s="38"/>
      <c r="H122" s="38"/>
      <c r="I122" s="111"/>
      <c r="J122" s="38"/>
      <c r="K122" s="38"/>
      <c r="L122" s="41"/>
      <c r="M122" s="205"/>
      <c r="N122" s="206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156</v>
      </c>
      <c r="AU122" s="18" t="s">
        <v>90</v>
      </c>
    </row>
    <row r="123" spans="1:65" s="14" customFormat="1" ht="10.199999999999999">
      <c r="B123" s="217"/>
      <c r="C123" s="218"/>
      <c r="D123" s="203" t="s">
        <v>158</v>
      </c>
      <c r="E123" s="219" t="s">
        <v>32</v>
      </c>
      <c r="F123" s="220" t="s">
        <v>193</v>
      </c>
      <c r="G123" s="218"/>
      <c r="H123" s="221">
        <v>14.356999999999999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158</v>
      </c>
      <c r="AU123" s="227" t="s">
        <v>90</v>
      </c>
      <c r="AV123" s="14" t="s">
        <v>90</v>
      </c>
      <c r="AW123" s="14" t="s">
        <v>38</v>
      </c>
      <c r="AX123" s="14" t="s">
        <v>40</v>
      </c>
      <c r="AY123" s="227" t="s">
        <v>148</v>
      </c>
    </row>
    <row r="124" spans="1:65" s="2" customFormat="1" ht="21.75" customHeight="1">
      <c r="A124" s="36"/>
      <c r="B124" s="37"/>
      <c r="C124" s="190" t="s">
        <v>194</v>
      </c>
      <c r="D124" s="190" t="s">
        <v>150</v>
      </c>
      <c r="E124" s="191" t="s">
        <v>195</v>
      </c>
      <c r="F124" s="192" t="s">
        <v>196</v>
      </c>
      <c r="G124" s="193" t="s">
        <v>184</v>
      </c>
      <c r="H124" s="194">
        <v>15.44</v>
      </c>
      <c r="I124" s="195"/>
      <c r="J124" s="196">
        <f>ROUND(I124*H124,2)</f>
        <v>0</v>
      </c>
      <c r="K124" s="192" t="s">
        <v>153</v>
      </c>
      <c r="L124" s="41"/>
      <c r="M124" s="197" t="s">
        <v>32</v>
      </c>
      <c r="N124" s="198" t="s">
        <v>52</v>
      </c>
      <c r="O124" s="66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154</v>
      </c>
      <c r="AT124" s="201" t="s">
        <v>150</v>
      </c>
      <c r="AU124" s="201" t="s">
        <v>90</v>
      </c>
      <c r="AY124" s="18" t="s">
        <v>148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8" t="s">
        <v>40</v>
      </c>
      <c r="BK124" s="202">
        <f>ROUND(I124*H124,2)</f>
        <v>0</v>
      </c>
      <c r="BL124" s="18" t="s">
        <v>154</v>
      </c>
      <c r="BM124" s="201" t="s">
        <v>197</v>
      </c>
    </row>
    <row r="125" spans="1:65" s="2" customFormat="1" ht="105.6">
      <c r="A125" s="36"/>
      <c r="B125" s="37"/>
      <c r="C125" s="38"/>
      <c r="D125" s="203" t="s">
        <v>156</v>
      </c>
      <c r="E125" s="38"/>
      <c r="F125" s="204" t="s">
        <v>198</v>
      </c>
      <c r="G125" s="38"/>
      <c r="H125" s="38"/>
      <c r="I125" s="111"/>
      <c r="J125" s="38"/>
      <c r="K125" s="38"/>
      <c r="L125" s="41"/>
      <c r="M125" s="205"/>
      <c r="N125" s="206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8" t="s">
        <v>156</v>
      </c>
      <c r="AU125" s="18" t="s">
        <v>90</v>
      </c>
    </row>
    <row r="126" spans="1:65" s="14" customFormat="1" ht="10.199999999999999">
      <c r="B126" s="217"/>
      <c r="C126" s="218"/>
      <c r="D126" s="203" t="s">
        <v>158</v>
      </c>
      <c r="E126" s="219" t="s">
        <v>32</v>
      </c>
      <c r="F126" s="220" t="s">
        <v>199</v>
      </c>
      <c r="G126" s="218"/>
      <c r="H126" s="221">
        <v>14.356999999999999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158</v>
      </c>
      <c r="AU126" s="227" t="s">
        <v>90</v>
      </c>
      <c r="AV126" s="14" t="s">
        <v>90</v>
      </c>
      <c r="AW126" s="14" t="s">
        <v>38</v>
      </c>
      <c r="AX126" s="14" t="s">
        <v>81</v>
      </c>
      <c r="AY126" s="227" t="s">
        <v>148</v>
      </c>
    </row>
    <row r="127" spans="1:65" s="14" customFormat="1" ht="10.199999999999999">
      <c r="B127" s="217"/>
      <c r="C127" s="218"/>
      <c r="D127" s="203" t="s">
        <v>158</v>
      </c>
      <c r="E127" s="219" t="s">
        <v>32</v>
      </c>
      <c r="F127" s="220" t="s">
        <v>200</v>
      </c>
      <c r="G127" s="218"/>
      <c r="H127" s="221">
        <v>1.083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158</v>
      </c>
      <c r="AU127" s="227" t="s">
        <v>90</v>
      </c>
      <c r="AV127" s="14" t="s">
        <v>90</v>
      </c>
      <c r="AW127" s="14" t="s">
        <v>38</v>
      </c>
      <c r="AX127" s="14" t="s">
        <v>81</v>
      </c>
      <c r="AY127" s="227" t="s">
        <v>148</v>
      </c>
    </row>
    <row r="128" spans="1:65" s="15" customFormat="1" ht="10.199999999999999">
      <c r="B128" s="228"/>
      <c r="C128" s="229"/>
      <c r="D128" s="203" t="s">
        <v>158</v>
      </c>
      <c r="E128" s="230" t="s">
        <v>32</v>
      </c>
      <c r="F128" s="231" t="s">
        <v>161</v>
      </c>
      <c r="G128" s="229"/>
      <c r="H128" s="232">
        <v>15.44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158</v>
      </c>
      <c r="AU128" s="238" t="s">
        <v>90</v>
      </c>
      <c r="AV128" s="15" t="s">
        <v>154</v>
      </c>
      <c r="AW128" s="15" t="s">
        <v>38</v>
      </c>
      <c r="AX128" s="15" t="s">
        <v>40</v>
      </c>
      <c r="AY128" s="238" t="s">
        <v>148</v>
      </c>
    </row>
    <row r="129" spans="1:65" s="2" customFormat="1" ht="16.5" customHeight="1">
      <c r="A129" s="36"/>
      <c r="B129" s="37"/>
      <c r="C129" s="239" t="s">
        <v>201</v>
      </c>
      <c r="D129" s="239" t="s">
        <v>202</v>
      </c>
      <c r="E129" s="240" t="s">
        <v>203</v>
      </c>
      <c r="F129" s="241" t="s">
        <v>204</v>
      </c>
      <c r="G129" s="242" t="s">
        <v>205</v>
      </c>
      <c r="H129" s="243">
        <v>1.7330000000000001</v>
      </c>
      <c r="I129" s="244"/>
      <c r="J129" s="245">
        <f>ROUND(I129*H129,2)</f>
        <v>0</v>
      </c>
      <c r="K129" s="241" t="s">
        <v>153</v>
      </c>
      <c r="L129" s="246"/>
      <c r="M129" s="247" t="s">
        <v>32</v>
      </c>
      <c r="N129" s="248" t="s">
        <v>52</v>
      </c>
      <c r="O129" s="6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194</v>
      </c>
      <c r="AT129" s="201" t="s">
        <v>202</v>
      </c>
      <c r="AU129" s="201" t="s">
        <v>90</v>
      </c>
      <c r="AY129" s="18" t="s">
        <v>148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40</v>
      </c>
      <c r="BK129" s="202">
        <f>ROUND(I129*H129,2)</f>
        <v>0</v>
      </c>
      <c r="BL129" s="18" t="s">
        <v>154</v>
      </c>
      <c r="BM129" s="201" t="s">
        <v>206</v>
      </c>
    </row>
    <row r="130" spans="1:65" s="2" customFormat="1" ht="38.4">
      <c r="A130" s="36"/>
      <c r="B130" s="37"/>
      <c r="C130" s="38"/>
      <c r="D130" s="203" t="s">
        <v>207</v>
      </c>
      <c r="E130" s="38"/>
      <c r="F130" s="204" t="s">
        <v>208</v>
      </c>
      <c r="G130" s="38"/>
      <c r="H130" s="38"/>
      <c r="I130" s="111"/>
      <c r="J130" s="38"/>
      <c r="K130" s="38"/>
      <c r="L130" s="41"/>
      <c r="M130" s="205"/>
      <c r="N130" s="206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207</v>
      </c>
      <c r="AU130" s="18" t="s">
        <v>90</v>
      </c>
    </row>
    <row r="131" spans="1:65" s="14" customFormat="1" ht="10.199999999999999">
      <c r="B131" s="217"/>
      <c r="C131" s="218"/>
      <c r="D131" s="203" t="s">
        <v>158</v>
      </c>
      <c r="E131" s="219" t="s">
        <v>32</v>
      </c>
      <c r="F131" s="220" t="s">
        <v>209</v>
      </c>
      <c r="G131" s="218"/>
      <c r="H131" s="221">
        <v>1.7330000000000001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158</v>
      </c>
      <c r="AU131" s="227" t="s">
        <v>90</v>
      </c>
      <c r="AV131" s="14" t="s">
        <v>90</v>
      </c>
      <c r="AW131" s="14" t="s">
        <v>38</v>
      </c>
      <c r="AX131" s="14" t="s">
        <v>40</v>
      </c>
      <c r="AY131" s="227" t="s">
        <v>148</v>
      </c>
    </row>
    <row r="132" spans="1:65" s="2" customFormat="1" ht="21.75" customHeight="1">
      <c r="A132" s="36"/>
      <c r="B132" s="37"/>
      <c r="C132" s="190" t="s">
        <v>210</v>
      </c>
      <c r="D132" s="190" t="s">
        <v>150</v>
      </c>
      <c r="E132" s="191" t="s">
        <v>211</v>
      </c>
      <c r="F132" s="192" t="s">
        <v>212</v>
      </c>
      <c r="G132" s="193" t="s">
        <v>108</v>
      </c>
      <c r="H132" s="194">
        <v>77.2</v>
      </c>
      <c r="I132" s="195"/>
      <c r="J132" s="196">
        <f>ROUND(I132*H132,2)</f>
        <v>0</v>
      </c>
      <c r="K132" s="192" t="s">
        <v>153</v>
      </c>
      <c r="L132" s="41"/>
      <c r="M132" s="197" t="s">
        <v>32</v>
      </c>
      <c r="N132" s="198" t="s">
        <v>52</v>
      </c>
      <c r="O132" s="6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154</v>
      </c>
      <c r="AT132" s="201" t="s">
        <v>150</v>
      </c>
      <c r="AU132" s="201" t="s">
        <v>90</v>
      </c>
      <c r="AY132" s="18" t="s">
        <v>148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8" t="s">
        <v>40</v>
      </c>
      <c r="BK132" s="202">
        <f>ROUND(I132*H132,2)</f>
        <v>0</v>
      </c>
      <c r="BL132" s="18" t="s">
        <v>154</v>
      </c>
      <c r="BM132" s="201" t="s">
        <v>213</v>
      </c>
    </row>
    <row r="133" spans="1:65" s="2" customFormat="1" ht="76.8">
      <c r="A133" s="36"/>
      <c r="B133" s="37"/>
      <c r="C133" s="38"/>
      <c r="D133" s="203" t="s">
        <v>156</v>
      </c>
      <c r="E133" s="38"/>
      <c r="F133" s="204" t="s">
        <v>214</v>
      </c>
      <c r="G133" s="38"/>
      <c r="H133" s="38"/>
      <c r="I133" s="111"/>
      <c r="J133" s="38"/>
      <c r="K133" s="38"/>
      <c r="L133" s="41"/>
      <c r="M133" s="205"/>
      <c r="N133" s="206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8" t="s">
        <v>156</v>
      </c>
      <c r="AU133" s="18" t="s">
        <v>90</v>
      </c>
    </row>
    <row r="134" spans="1:65" s="13" customFormat="1" ht="10.199999999999999">
      <c r="B134" s="207"/>
      <c r="C134" s="208"/>
      <c r="D134" s="203" t="s">
        <v>158</v>
      </c>
      <c r="E134" s="209" t="s">
        <v>32</v>
      </c>
      <c r="F134" s="210" t="s">
        <v>215</v>
      </c>
      <c r="G134" s="208"/>
      <c r="H134" s="209" t="s">
        <v>32</v>
      </c>
      <c r="I134" s="211"/>
      <c r="J134" s="208"/>
      <c r="K134" s="208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158</v>
      </c>
      <c r="AU134" s="216" t="s">
        <v>90</v>
      </c>
      <c r="AV134" s="13" t="s">
        <v>40</v>
      </c>
      <c r="AW134" s="13" t="s">
        <v>38</v>
      </c>
      <c r="AX134" s="13" t="s">
        <v>81</v>
      </c>
      <c r="AY134" s="216" t="s">
        <v>148</v>
      </c>
    </row>
    <row r="135" spans="1:65" s="13" customFormat="1" ht="10.199999999999999">
      <c r="B135" s="207"/>
      <c r="C135" s="208"/>
      <c r="D135" s="203" t="s">
        <v>158</v>
      </c>
      <c r="E135" s="209" t="s">
        <v>32</v>
      </c>
      <c r="F135" s="210" t="s">
        <v>159</v>
      </c>
      <c r="G135" s="208"/>
      <c r="H135" s="209" t="s">
        <v>32</v>
      </c>
      <c r="I135" s="211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158</v>
      </c>
      <c r="AU135" s="216" t="s">
        <v>90</v>
      </c>
      <c r="AV135" s="13" t="s">
        <v>40</v>
      </c>
      <c r="AW135" s="13" t="s">
        <v>38</v>
      </c>
      <c r="AX135" s="13" t="s">
        <v>81</v>
      </c>
      <c r="AY135" s="216" t="s">
        <v>148</v>
      </c>
    </row>
    <row r="136" spans="1:65" s="13" customFormat="1" ht="10.199999999999999">
      <c r="B136" s="207"/>
      <c r="C136" s="208"/>
      <c r="D136" s="203" t="s">
        <v>158</v>
      </c>
      <c r="E136" s="209" t="s">
        <v>32</v>
      </c>
      <c r="F136" s="210" t="s">
        <v>216</v>
      </c>
      <c r="G136" s="208"/>
      <c r="H136" s="209" t="s">
        <v>32</v>
      </c>
      <c r="I136" s="211"/>
      <c r="J136" s="208"/>
      <c r="K136" s="208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158</v>
      </c>
      <c r="AU136" s="216" t="s">
        <v>90</v>
      </c>
      <c r="AV136" s="13" t="s">
        <v>40</v>
      </c>
      <c r="AW136" s="13" t="s">
        <v>38</v>
      </c>
      <c r="AX136" s="13" t="s">
        <v>81</v>
      </c>
      <c r="AY136" s="216" t="s">
        <v>148</v>
      </c>
    </row>
    <row r="137" spans="1:65" s="14" customFormat="1" ht="10.199999999999999">
      <c r="B137" s="217"/>
      <c r="C137" s="218"/>
      <c r="D137" s="203" t="s">
        <v>158</v>
      </c>
      <c r="E137" s="219" t="s">
        <v>32</v>
      </c>
      <c r="F137" s="220" t="s">
        <v>217</v>
      </c>
      <c r="G137" s="218"/>
      <c r="H137" s="221">
        <v>77.2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158</v>
      </c>
      <c r="AU137" s="227" t="s">
        <v>90</v>
      </c>
      <c r="AV137" s="14" t="s">
        <v>90</v>
      </c>
      <c r="AW137" s="14" t="s">
        <v>38</v>
      </c>
      <c r="AX137" s="14" t="s">
        <v>81</v>
      </c>
      <c r="AY137" s="227" t="s">
        <v>148</v>
      </c>
    </row>
    <row r="138" spans="1:65" s="15" customFormat="1" ht="10.199999999999999">
      <c r="B138" s="228"/>
      <c r="C138" s="229"/>
      <c r="D138" s="203" t="s">
        <v>158</v>
      </c>
      <c r="E138" s="230" t="s">
        <v>32</v>
      </c>
      <c r="F138" s="231" t="s">
        <v>161</v>
      </c>
      <c r="G138" s="229"/>
      <c r="H138" s="232">
        <v>77.2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158</v>
      </c>
      <c r="AU138" s="238" t="s">
        <v>90</v>
      </c>
      <c r="AV138" s="15" t="s">
        <v>154</v>
      </c>
      <c r="AW138" s="15" t="s">
        <v>38</v>
      </c>
      <c r="AX138" s="15" t="s">
        <v>40</v>
      </c>
      <c r="AY138" s="238" t="s">
        <v>148</v>
      </c>
    </row>
    <row r="139" spans="1:65" s="2" customFormat="1" ht="21.75" customHeight="1">
      <c r="A139" s="36"/>
      <c r="B139" s="37"/>
      <c r="C139" s="190" t="s">
        <v>218</v>
      </c>
      <c r="D139" s="190" t="s">
        <v>150</v>
      </c>
      <c r="E139" s="191" t="s">
        <v>219</v>
      </c>
      <c r="F139" s="192" t="s">
        <v>220</v>
      </c>
      <c r="G139" s="193" t="s">
        <v>108</v>
      </c>
      <c r="H139" s="194">
        <v>77.2</v>
      </c>
      <c r="I139" s="195"/>
      <c r="J139" s="196">
        <f>ROUND(I139*H139,2)</f>
        <v>0</v>
      </c>
      <c r="K139" s="192" t="s">
        <v>153</v>
      </c>
      <c r="L139" s="41"/>
      <c r="M139" s="197" t="s">
        <v>32</v>
      </c>
      <c r="N139" s="198" t="s">
        <v>52</v>
      </c>
      <c r="O139" s="6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154</v>
      </c>
      <c r="AT139" s="201" t="s">
        <v>150</v>
      </c>
      <c r="AU139" s="201" t="s">
        <v>90</v>
      </c>
      <c r="AY139" s="18" t="s">
        <v>148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40</v>
      </c>
      <c r="BK139" s="202">
        <f>ROUND(I139*H139,2)</f>
        <v>0</v>
      </c>
      <c r="BL139" s="18" t="s">
        <v>154</v>
      </c>
      <c r="BM139" s="201" t="s">
        <v>221</v>
      </c>
    </row>
    <row r="140" spans="1:65" s="2" customFormat="1" ht="105.6">
      <c r="A140" s="36"/>
      <c r="B140" s="37"/>
      <c r="C140" s="38"/>
      <c r="D140" s="203" t="s">
        <v>156</v>
      </c>
      <c r="E140" s="38"/>
      <c r="F140" s="204" t="s">
        <v>222</v>
      </c>
      <c r="G140" s="38"/>
      <c r="H140" s="38"/>
      <c r="I140" s="111"/>
      <c r="J140" s="38"/>
      <c r="K140" s="38"/>
      <c r="L140" s="41"/>
      <c r="M140" s="205"/>
      <c r="N140" s="206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8" t="s">
        <v>156</v>
      </c>
      <c r="AU140" s="18" t="s">
        <v>90</v>
      </c>
    </row>
    <row r="141" spans="1:65" s="13" customFormat="1" ht="10.199999999999999">
      <c r="B141" s="207"/>
      <c r="C141" s="208"/>
      <c r="D141" s="203" t="s">
        <v>158</v>
      </c>
      <c r="E141" s="209" t="s">
        <v>32</v>
      </c>
      <c r="F141" s="210" t="s">
        <v>215</v>
      </c>
      <c r="G141" s="208"/>
      <c r="H141" s="209" t="s">
        <v>32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158</v>
      </c>
      <c r="AU141" s="216" t="s">
        <v>90</v>
      </c>
      <c r="AV141" s="13" t="s">
        <v>40</v>
      </c>
      <c r="AW141" s="13" t="s">
        <v>38</v>
      </c>
      <c r="AX141" s="13" t="s">
        <v>81</v>
      </c>
      <c r="AY141" s="216" t="s">
        <v>148</v>
      </c>
    </row>
    <row r="142" spans="1:65" s="13" customFormat="1" ht="10.199999999999999">
      <c r="B142" s="207"/>
      <c r="C142" s="208"/>
      <c r="D142" s="203" t="s">
        <v>158</v>
      </c>
      <c r="E142" s="209" t="s">
        <v>32</v>
      </c>
      <c r="F142" s="210" t="s">
        <v>159</v>
      </c>
      <c r="G142" s="208"/>
      <c r="H142" s="209" t="s">
        <v>32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158</v>
      </c>
      <c r="AU142" s="216" t="s">
        <v>90</v>
      </c>
      <c r="AV142" s="13" t="s">
        <v>40</v>
      </c>
      <c r="AW142" s="13" t="s">
        <v>38</v>
      </c>
      <c r="AX142" s="13" t="s">
        <v>81</v>
      </c>
      <c r="AY142" s="216" t="s">
        <v>148</v>
      </c>
    </row>
    <row r="143" spans="1:65" s="13" customFormat="1" ht="10.199999999999999">
      <c r="B143" s="207"/>
      <c r="C143" s="208"/>
      <c r="D143" s="203" t="s">
        <v>158</v>
      </c>
      <c r="E143" s="209" t="s">
        <v>32</v>
      </c>
      <c r="F143" s="210" t="s">
        <v>216</v>
      </c>
      <c r="G143" s="208"/>
      <c r="H143" s="209" t="s">
        <v>32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158</v>
      </c>
      <c r="AU143" s="216" t="s">
        <v>90</v>
      </c>
      <c r="AV143" s="13" t="s">
        <v>40</v>
      </c>
      <c r="AW143" s="13" t="s">
        <v>38</v>
      </c>
      <c r="AX143" s="13" t="s">
        <v>81</v>
      </c>
      <c r="AY143" s="216" t="s">
        <v>148</v>
      </c>
    </row>
    <row r="144" spans="1:65" s="14" customFormat="1" ht="10.199999999999999">
      <c r="B144" s="217"/>
      <c r="C144" s="218"/>
      <c r="D144" s="203" t="s">
        <v>158</v>
      </c>
      <c r="E144" s="219" t="s">
        <v>32</v>
      </c>
      <c r="F144" s="220" t="s">
        <v>217</v>
      </c>
      <c r="G144" s="218"/>
      <c r="H144" s="221">
        <v>77.2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158</v>
      </c>
      <c r="AU144" s="227" t="s">
        <v>90</v>
      </c>
      <c r="AV144" s="14" t="s">
        <v>90</v>
      </c>
      <c r="AW144" s="14" t="s">
        <v>38</v>
      </c>
      <c r="AX144" s="14" t="s">
        <v>81</v>
      </c>
      <c r="AY144" s="227" t="s">
        <v>148</v>
      </c>
    </row>
    <row r="145" spans="1:65" s="15" customFormat="1" ht="10.199999999999999">
      <c r="B145" s="228"/>
      <c r="C145" s="229"/>
      <c r="D145" s="203" t="s">
        <v>158</v>
      </c>
      <c r="E145" s="230" t="s">
        <v>32</v>
      </c>
      <c r="F145" s="231" t="s">
        <v>161</v>
      </c>
      <c r="G145" s="229"/>
      <c r="H145" s="232">
        <v>77.2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158</v>
      </c>
      <c r="AU145" s="238" t="s">
        <v>90</v>
      </c>
      <c r="AV145" s="15" t="s">
        <v>154</v>
      </c>
      <c r="AW145" s="15" t="s">
        <v>38</v>
      </c>
      <c r="AX145" s="15" t="s">
        <v>40</v>
      </c>
      <c r="AY145" s="238" t="s">
        <v>148</v>
      </c>
    </row>
    <row r="146" spans="1:65" s="2" customFormat="1" ht="21.75" customHeight="1">
      <c r="A146" s="36"/>
      <c r="B146" s="37"/>
      <c r="C146" s="190" t="s">
        <v>223</v>
      </c>
      <c r="D146" s="190" t="s">
        <v>150</v>
      </c>
      <c r="E146" s="191" t="s">
        <v>224</v>
      </c>
      <c r="F146" s="192" t="s">
        <v>225</v>
      </c>
      <c r="G146" s="193" t="s">
        <v>108</v>
      </c>
      <c r="H146" s="194">
        <v>77.2</v>
      </c>
      <c r="I146" s="195"/>
      <c r="J146" s="196">
        <f>ROUND(I146*H146,2)</f>
        <v>0</v>
      </c>
      <c r="K146" s="192" t="s">
        <v>153</v>
      </c>
      <c r="L146" s="41"/>
      <c r="M146" s="197" t="s">
        <v>32</v>
      </c>
      <c r="N146" s="198" t="s">
        <v>52</v>
      </c>
      <c r="O146" s="6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154</v>
      </c>
      <c r="AT146" s="201" t="s">
        <v>150</v>
      </c>
      <c r="AU146" s="201" t="s">
        <v>90</v>
      </c>
      <c r="AY146" s="18" t="s">
        <v>148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8" t="s">
        <v>40</v>
      </c>
      <c r="BK146" s="202">
        <f>ROUND(I146*H146,2)</f>
        <v>0</v>
      </c>
      <c r="BL146" s="18" t="s">
        <v>154</v>
      </c>
      <c r="BM146" s="201" t="s">
        <v>226</v>
      </c>
    </row>
    <row r="147" spans="1:65" s="2" customFormat="1" ht="105.6">
      <c r="A147" s="36"/>
      <c r="B147" s="37"/>
      <c r="C147" s="38"/>
      <c r="D147" s="203" t="s">
        <v>156</v>
      </c>
      <c r="E147" s="38"/>
      <c r="F147" s="204" t="s">
        <v>227</v>
      </c>
      <c r="G147" s="38"/>
      <c r="H147" s="38"/>
      <c r="I147" s="111"/>
      <c r="J147" s="38"/>
      <c r="K147" s="38"/>
      <c r="L147" s="41"/>
      <c r="M147" s="205"/>
      <c r="N147" s="206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156</v>
      </c>
      <c r="AU147" s="18" t="s">
        <v>90</v>
      </c>
    </row>
    <row r="148" spans="1:65" s="13" customFormat="1" ht="10.199999999999999">
      <c r="B148" s="207"/>
      <c r="C148" s="208"/>
      <c r="D148" s="203" t="s">
        <v>158</v>
      </c>
      <c r="E148" s="209" t="s">
        <v>32</v>
      </c>
      <c r="F148" s="210" t="s">
        <v>215</v>
      </c>
      <c r="G148" s="208"/>
      <c r="H148" s="209" t="s">
        <v>32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158</v>
      </c>
      <c r="AU148" s="216" t="s">
        <v>90</v>
      </c>
      <c r="AV148" s="13" t="s">
        <v>40</v>
      </c>
      <c r="AW148" s="13" t="s">
        <v>38</v>
      </c>
      <c r="AX148" s="13" t="s">
        <v>81</v>
      </c>
      <c r="AY148" s="216" t="s">
        <v>148</v>
      </c>
    </row>
    <row r="149" spans="1:65" s="13" customFormat="1" ht="10.199999999999999">
      <c r="B149" s="207"/>
      <c r="C149" s="208"/>
      <c r="D149" s="203" t="s">
        <v>158</v>
      </c>
      <c r="E149" s="209" t="s">
        <v>32</v>
      </c>
      <c r="F149" s="210" t="s">
        <v>159</v>
      </c>
      <c r="G149" s="208"/>
      <c r="H149" s="209" t="s">
        <v>32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158</v>
      </c>
      <c r="AU149" s="216" t="s">
        <v>90</v>
      </c>
      <c r="AV149" s="13" t="s">
        <v>40</v>
      </c>
      <c r="AW149" s="13" t="s">
        <v>38</v>
      </c>
      <c r="AX149" s="13" t="s">
        <v>81</v>
      </c>
      <c r="AY149" s="216" t="s">
        <v>148</v>
      </c>
    </row>
    <row r="150" spans="1:65" s="13" customFormat="1" ht="10.199999999999999">
      <c r="B150" s="207"/>
      <c r="C150" s="208"/>
      <c r="D150" s="203" t="s">
        <v>158</v>
      </c>
      <c r="E150" s="209" t="s">
        <v>32</v>
      </c>
      <c r="F150" s="210" t="s">
        <v>216</v>
      </c>
      <c r="G150" s="208"/>
      <c r="H150" s="209" t="s">
        <v>32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158</v>
      </c>
      <c r="AU150" s="216" t="s">
        <v>90</v>
      </c>
      <c r="AV150" s="13" t="s">
        <v>40</v>
      </c>
      <c r="AW150" s="13" t="s">
        <v>38</v>
      </c>
      <c r="AX150" s="13" t="s">
        <v>81</v>
      </c>
      <c r="AY150" s="216" t="s">
        <v>148</v>
      </c>
    </row>
    <row r="151" spans="1:65" s="14" customFormat="1" ht="10.199999999999999">
      <c r="B151" s="217"/>
      <c r="C151" s="218"/>
      <c r="D151" s="203" t="s">
        <v>158</v>
      </c>
      <c r="E151" s="219" t="s">
        <v>32</v>
      </c>
      <c r="F151" s="220" t="s">
        <v>217</v>
      </c>
      <c r="G151" s="218"/>
      <c r="H151" s="221">
        <v>77.2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158</v>
      </c>
      <c r="AU151" s="227" t="s">
        <v>90</v>
      </c>
      <c r="AV151" s="14" t="s">
        <v>90</v>
      </c>
      <c r="AW151" s="14" t="s">
        <v>38</v>
      </c>
      <c r="AX151" s="14" t="s">
        <v>81</v>
      </c>
      <c r="AY151" s="227" t="s">
        <v>148</v>
      </c>
    </row>
    <row r="152" spans="1:65" s="15" customFormat="1" ht="10.199999999999999">
      <c r="B152" s="228"/>
      <c r="C152" s="229"/>
      <c r="D152" s="203" t="s">
        <v>158</v>
      </c>
      <c r="E152" s="230" t="s">
        <v>32</v>
      </c>
      <c r="F152" s="231" t="s">
        <v>161</v>
      </c>
      <c r="G152" s="229"/>
      <c r="H152" s="232">
        <v>77.2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158</v>
      </c>
      <c r="AU152" s="238" t="s">
        <v>90</v>
      </c>
      <c r="AV152" s="15" t="s">
        <v>154</v>
      </c>
      <c r="AW152" s="15" t="s">
        <v>38</v>
      </c>
      <c r="AX152" s="15" t="s">
        <v>40</v>
      </c>
      <c r="AY152" s="238" t="s">
        <v>148</v>
      </c>
    </row>
    <row r="153" spans="1:65" s="2" customFormat="1" ht="16.5" customHeight="1">
      <c r="A153" s="36"/>
      <c r="B153" s="37"/>
      <c r="C153" s="239" t="s">
        <v>228</v>
      </c>
      <c r="D153" s="239" t="s">
        <v>202</v>
      </c>
      <c r="E153" s="240" t="s">
        <v>229</v>
      </c>
      <c r="F153" s="241" t="s">
        <v>230</v>
      </c>
      <c r="G153" s="242" t="s">
        <v>231</v>
      </c>
      <c r="H153" s="243">
        <v>2.702</v>
      </c>
      <c r="I153" s="244"/>
      <c r="J153" s="245">
        <f>ROUND(I153*H153,2)</f>
        <v>0</v>
      </c>
      <c r="K153" s="241" t="s">
        <v>153</v>
      </c>
      <c r="L153" s="246"/>
      <c r="M153" s="247" t="s">
        <v>32</v>
      </c>
      <c r="N153" s="248" t="s">
        <v>52</v>
      </c>
      <c r="O153" s="66"/>
      <c r="P153" s="199">
        <f>O153*H153</f>
        <v>0</v>
      </c>
      <c r="Q153" s="199">
        <v>1E-3</v>
      </c>
      <c r="R153" s="199">
        <f>Q153*H153</f>
        <v>2.702E-3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194</v>
      </c>
      <c r="AT153" s="201" t="s">
        <v>202</v>
      </c>
      <c r="AU153" s="201" t="s">
        <v>90</v>
      </c>
      <c r="AY153" s="18" t="s">
        <v>148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40</v>
      </c>
      <c r="BK153" s="202">
        <f>ROUND(I153*H153,2)</f>
        <v>0</v>
      </c>
      <c r="BL153" s="18" t="s">
        <v>154</v>
      </c>
      <c r="BM153" s="201" t="s">
        <v>232</v>
      </c>
    </row>
    <row r="154" spans="1:65" s="2" customFormat="1" ht="19.2">
      <c r="A154" s="36"/>
      <c r="B154" s="37"/>
      <c r="C154" s="38"/>
      <c r="D154" s="203" t="s">
        <v>207</v>
      </c>
      <c r="E154" s="38"/>
      <c r="F154" s="204" t="s">
        <v>233</v>
      </c>
      <c r="G154" s="38"/>
      <c r="H154" s="38"/>
      <c r="I154" s="111"/>
      <c r="J154" s="38"/>
      <c r="K154" s="38"/>
      <c r="L154" s="41"/>
      <c r="M154" s="205"/>
      <c r="N154" s="206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8" t="s">
        <v>207</v>
      </c>
      <c r="AU154" s="18" t="s">
        <v>90</v>
      </c>
    </row>
    <row r="155" spans="1:65" s="14" customFormat="1" ht="10.199999999999999">
      <c r="B155" s="217"/>
      <c r="C155" s="218"/>
      <c r="D155" s="203" t="s">
        <v>158</v>
      </c>
      <c r="E155" s="218"/>
      <c r="F155" s="220" t="s">
        <v>234</v>
      </c>
      <c r="G155" s="218"/>
      <c r="H155" s="221">
        <v>2.702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158</v>
      </c>
      <c r="AU155" s="227" t="s">
        <v>90</v>
      </c>
      <c r="AV155" s="14" t="s">
        <v>90</v>
      </c>
      <c r="AW155" s="14" t="s">
        <v>4</v>
      </c>
      <c r="AX155" s="14" t="s">
        <v>40</v>
      </c>
      <c r="AY155" s="227" t="s">
        <v>148</v>
      </c>
    </row>
    <row r="156" spans="1:65" s="2" customFormat="1" ht="16.5" customHeight="1">
      <c r="A156" s="36"/>
      <c r="B156" s="37"/>
      <c r="C156" s="190" t="s">
        <v>235</v>
      </c>
      <c r="D156" s="190" t="s">
        <v>150</v>
      </c>
      <c r="E156" s="191" t="s">
        <v>236</v>
      </c>
      <c r="F156" s="192" t="s">
        <v>237</v>
      </c>
      <c r="G156" s="193" t="s">
        <v>108</v>
      </c>
      <c r="H156" s="194">
        <v>362.47</v>
      </c>
      <c r="I156" s="195"/>
      <c r="J156" s="196">
        <f>ROUND(I156*H156,2)</f>
        <v>0</v>
      </c>
      <c r="K156" s="192" t="s">
        <v>153</v>
      </c>
      <c r="L156" s="41"/>
      <c r="M156" s="197" t="s">
        <v>32</v>
      </c>
      <c r="N156" s="198" t="s">
        <v>52</v>
      </c>
      <c r="O156" s="66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154</v>
      </c>
      <c r="AT156" s="201" t="s">
        <v>150</v>
      </c>
      <c r="AU156" s="201" t="s">
        <v>90</v>
      </c>
      <c r="AY156" s="18" t="s">
        <v>148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40</v>
      </c>
      <c r="BK156" s="202">
        <f>ROUND(I156*H156,2)</f>
        <v>0</v>
      </c>
      <c r="BL156" s="18" t="s">
        <v>154</v>
      </c>
      <c r="BM156" s="201" t="s">
        <v>238</v>
      </c>
    </row>
    <row r="157" spans="1:65" s="2" customFormat="1" ht="115.2">
      <c r="A157" s="36"/>
      <c r="B157" s="37"/>
      <c r="C157" s="38"/>
      <c r="D157" s="203" t="s">
        <v>156</v>
      </c>
      <c r="E157" s="38"/>
      <c r="F157" s="204" t="s">
        <v>239</v>
      </c>
      <c r="G157" s="38"/>
      <c r="H157" s="38"/>
      <c r="I157" s="111"/>
      <c r="J157" s="38"/>
      <c r="K157" s="38"/>
      <c r="L157" s="41"/>
      <c r="M157" s="205"/>
      <c r="N157" s="206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8" t="s">
        <v>156</v>
      </c>
      <c r="AU157" s="18" t="s">
        <v>90</v>
      </c>
    </row>
    <row r="158" spans="1:65" s="13" customFormat="1" ht="10.199999999999999">
      <c r="B158" s="207"/>
      <c r="C158" s="208"/>
      <c r="D158" s="203" t="s">
        <v>158</v>
      </c>
      <c r="E158" s="209" t="s">
        <v>32</v>
      </c>
      <c r="F158" s="210" t="s">
        <v>240</v>
      </c>
      <c r="G158" s="208"/>
      <c r="H158" s="209" t="s">
        <v>32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158</v>
      </c>
      <c r="AU158" s="216" t="s">
        <v>90</v>
      </c>
      <c r="AV158" s="13" t="s">
        <v>40</v>
      </c>
      <c r="AW158" s="13" t="s">
        <v>38</v>
      </c>
      <c r="AX158" s="13" t="s">
        <v>81</v>
      </c>
      <c r="AY158" s="216" t="s">
        <v>148</v>
      </c>
    </row>
    <row r="159" spans="1:65" s="13" customFormat="1" ht="10.199999999999999">
      <c r="B159" s="207"/>
      <c r="C159" s="208"/>
      <c r="D159" s="203" t="s">
        <v>158</v>
      </c>
      <c r="E159" s="209" t="s">
        <v>32</v>
      </c>
      <c r="F159" s="210" t="s">
        <v>159</v>
      </c>
      <c r="G159" s="208"/>
      <c r="H159" s="209" t="s">
        <v>32</v>
      </c>
      <c r="I159" s="211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158</v>
      </c>
      <c r="AU159" s="216" t="s">
        <v>90</v>
      </c>
      <c r="AV159" s="13" t="s">
        <v>40</v>
      </c>
      <c r="AW159" s="13" t="s">
        <v>38</v>
      </c>
      <c r="AX159" s="13" t="s">
        <v>81</v>
      </c>
      <c r="AY159" s="216" t="s">
        <v>148</v>
      </c>
    </row>
    <row r="160" spans="1:65" s="13" customFormat="1" ht="10.199999999999999">
      <c r="B160" s="207"/>
      <c r="C160" s="208"/>
      <c r="D160" s="203" t="s">
        <v>158</v>
      </c>
      <c r="E160" s="209" t="s">
        <v>32</v>
      </c>
      <c r="F160" s="210" t="s">
        <v>216</v>
      </c>
      <c r="G160" s="208"/>
      <c r="H160" s="209" t="s">
        <v>32</v>
      </c>
      <c r="I160" s="211"/>
      <c r="J160" s="208"/>
      <c r="K160" s="208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158</v>
      </c>
      <c r="AU160" s="216" t="s">
        <v>90</v>
      </c>
      <c r="AV160" s="13" t="s">
        <v>40</v>
      </c>
      <c r="AW160" s="13" t="s">
        <v>38</v>
      </c>
      <c r="AX160" s="13" t="s">
        <v>81</v>
      </c>
      <c r="AY160" s="216" t="s">
        <v>148</v>
      </c>
    </row>
    <row r="161" spans="1:65" s="14" customFormat="1" ht="10.199999999999999">
      <c r="B161" s="217"/>
      <c r="C161" s="218"/>
      <c r="D161" s="203" t="s">
        <v>158</v>
      </c>
      <c r="E161" s="219" t="s">
        <v>32</v>
      </c>
      <c r="F161" s="220" t="s">
        <v>241</v>
      </c>
      <c r="G161" s="218"/>
      <c r="H161" s="221">
        <v>362.47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158</v>
      </c>
      <c r="AU161" s="227" t="s">
        <v>90</v>
      </c>
      <c r="AV161" s="14" t="s">
        <v>90</v>
      </c>
      <c r="AW161" s="14" t="s">
        <v>38</v>
      </c>
      <c r="AX161" s="14" t="s">
        <v>81</v>
      </c>
      <c r="AY161" s="227" t="s">
        <v>148</v>
      </c>
    </row>
    <row r="162" spans="1:65" s="15" customFormat="1" ht="10.199999999999999">
      <c r="B162" s="228"/>
      <c r="C162" s="229"/>
      <c r="D162" s="203" t="s">
        <v>158</v>
      </c>
      <c r="E162" s="230" t="s">
        <v>32</v>
      </c>
      <c r="F162" s="231" t="s">
        <v>161</v>
      </c>
      <c r="G162" s="229"/>
      <c r="H162" s="232">
        <v>362.47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158</v>
      </c>
      <c r="AU162" s="238" t="s">
        <v>90</v>
      </c>
      <c r="AV162" s="15" t="s">
        <v>154</v>
      </c>
      <c r="AW162" s="15" t="s">
        <v>38</v>
      </c>
      <c r="AX162" s="15" t="s">
        <v>40</v>
      </c>
      <c r="AY162" s="238" t="s">
        <v>148</v>
      </c>
    </row>
    <row r="163" spans="1:65" s="2" customFormat="1" ht="16.5" customHeight="1">
      <c r="A163" s="36"/>
      <c r="B163" s="37"/>
      <c r="C163" s="190" t="s">
        <v>8</v>
      </c>
      <c r="D163" s="190" t="s">
        <v>150</v>
      </c>
      <c r="E163" s="191" t="s">
        <v>242</v>
      </c>
      <c r="F163" s="192" t="s">
        <v>243</v>
      </c>
      <c r="G163" s="193" t="s">
        <v>108</v>
      </c>
      <c r="H163" s="194">
        <v>154.4</v>
      </c>
      <c r="I163" s="195"/>
      <c r="J163" s="196">
        <f>ROUND(I163*H163,2)</f>
        <v>0</v>
      </c>
      <c r="K163" s="192" t="s">
        <v>153</v>
      </c>
      <c r="L163" s="41"/>
      <c r="M163" s="197" t="s">
        <v>32</v>
      </c>
      <c r="N163" s="198" t="s">
        <v>52</v>
      </c>
      <c r="O163" s="66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1" t="s">
        <v>154</v>
      </c>
      <c r="AT163" s="201" t="s">
        <v>150</v>
      </c>
      <c r="AU163" s="201" t="s">
        <v>90</v>
      </c>
      <c r="AY163" s="18" t="s">
        <v>148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8" t="s">
        <v>40</v>
      </c>
      <c r="BK163" s="202">
        <f>ROUND(I163*H163,2)</f>
        <v>0</v>
      </c>
      <c r="BL163" s="18" t="s">
        <v>154</v>
      </c>
      <c r="BM163" s="201" t="s">
        <v>244</v>
      </c>
    </row>
    <row r="164" spans="1:65" s="2" customFormat="1" ht="38.4">
      <c r="A164" s="36"/>
      <c r="B164" s="37"/>
      <c r="C164" s="38"/>
      <c r="D164" s="203" t="s">
        <v>156</v>
      </c>
      <c r="E164" s="38"/>
      <c r="F164" s="204" t="s">
        <v>245</v>
      </c>
      <c r="G164" s="38"/>
      <c r="H164" s="38"/>
      <c r="I164" s="111"/>
      <c r="J164" s="38"/>
      <c r="K164" s="38"/>
      <c r="L164" s="41"/>
      <c r="M164" s="205"/>
      <c r="N164" s="206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8" t="s">
        <v>156</v>
      </c>
      <c r="AU164" s="18" t="s">
        <v>90</v>
      </c>
    </row>
    <row r="165" spans="1:65" s="13" customFormat="1" ht="10.199999999999999">
      <c r="B165" s="207"/>
      <c r="C165" s="208"/>
      <c r="D165" s="203" t="s">
        <v>158</v>
      </c>
      <c r="E165" s="209" t="s">
        <v>32</v>
      </c>
      <c r="F165" s="210" t="s">
        <v>215</v>
      </c>
      <c r="G165" s="208"/>
      <c r="H165" s="209" t="s">
        <v>32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158</v>
      </c>
      <c r="AU165" s="216" t="s">
        <v>90</v>
      </c>
      <c r="AV165" s="13" t="s">
        <v>40</v>
      </c>
      <c r="AW165" s="13" t="s">
        <v>38</v>
      </c>
      <c r="AX165" s="13" t="s">
        <v>81</v>
      </c>
      <c r="AY165" s="216" t="s">
        <v>148</v>
      </c>
    </row>
    <row r="166" spans="1:65" s="13" customFormat="1" ht="10.199999999999999">
      <c r="B166" s="207"/>
      <c r="C166" s="208"/>
      <c r="D166" s="203" t="s">
        <v>158</v>
      </c>
      <c r="E166" s="209" t="s">
        <v>32</v>
      </c>
      <c r="F166" s="210" t="s">
        <v>159</v>
      </c>
      <c r="G166" s="208"/>
      <c r="H166" s="209" t="s">
        <v>32</v>
      </c>
      <c r="I166" s="211"/>
      <c r="J166" s="208"/>
      <c r="K166" s="208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158</v>
      </c>
      <c r="AU166" s="216" t="s">
        <v>90</v>
      </c>
      <c r="AV166" s="13" t="s">
        <v>40</v>
      </c>
      <c r="AW166" s="13" t="s">
        <v>38</v>
      </c>
      <c r="AX166" s="13" t="s">
        <v>81</v>
      </c>
      <c r="AY166" s="216" t="s">
        <v>148</v>
      </c>
    </row>
    <row r="167" spans="1:65" s="13" customFormat="1" ht="10.199999999999999">
      <c r="B167" s="207"/>
      <c r="C167" s="208"/>
      <c r="D167" s="203" t="s">
        <v>158</v>
      </c>
      <c r="E167" s="209" t="s">
        <v>32</v>
      </c>
      <c r="F167" s="210" t="s">
        <v>216</v>
      </c>
      <c r="G167" s="208"/>
      <c r="H167" s="209" t="s">
        <v>32</v>
      </c>
      <c r="I167" s="211"/>
      <c r="J167" s="208"/>
      <c r="K167" s="208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158</v>
      </c>
      <c r="AU167" s="216" t="s">
        <v>90</v>
      </c>
      <c r="AV167" s="13" t="s">
        <v>40</v>
      </c>
      <c r="AW167" s="13" t="s">
        <v>38</v>
      </c>
      <c r="AX167" s="13" t="s">
        <v>81</v>
      </c>
      <c r="AY167" s="216" t="s">
        <v>148</v>
      </c>
    </row>
    <row r="168" spans="1:65" s="14" customFormat="1" ht="10.199999999999999">
      <c r="B168" s="217"/>
      <c r="C168" s="218"/>
      <c r="D168" s="203" t="s">
        <v>158</v>
      </c>
      <c r="E168" s="219" t="s">
        <v>32</v>
      </c>
      <c r="F168" s="220" t="s">
        <v>246</v>
      </c>
      <c r="G168" s="218"/>
      <c r="H168" s="221">
        <v>154.4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158</v>
      </c>
      <c r="AU168" s="227" t="s">
        <v>90</v>
      </c>
      <c r="AV168" s="14" t="s">
        <v>90</v>
      </c>
      <c r="AW168" s="14" t="s">
        <v>38</v>
      </c>
      <c r="AX168" s="14" t="s">
        <v>81</v>
      </c>
      <c r="AY168" s="227" t="s">
        <v>148</v>
      </c>
    </row>
    <row r="169" spans="1:65" s="15" customFormat="1" ht="10.199999999999999">
      <c r="B169" s="228"/>
      <c r="C169" s="229"/>
      <c r="D169" s="203" t="s">
        <v>158</v>
      </c>
      <c r="E169" s="230" t="s">
        <v>32</v>
      </c>
      <c r="F169" s="231" t="s">
        <v>161</v>
      </c>
      <c r="G169" s="229"/>
      <c r="H169" s="232">
        <v>154.4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158</v>
      </c>
      <c r="AU169" s="238" t="s">
        <v>90</v>
      </c>
      <c r="AV169" s="15" t="s">
        <v>154</v>
      </c>
      <c r="AW169" s="15" t="s">
        <v>38</v>
      </c>
      <c r="AX169" s="15" t="s">
        <v>40</v>
      </c>
      <c r="AY169" s="238" t="s">
        <v>148</v>
      </c>
    </row>
    <row r="170" spans="1:65" s="2" customFormat="1" ht="16.5" customHeight="1">
      <c r="A170" s="36"/>
      <c r="B170" s="37"/>
      <c r="C170" s="190" t="s">
        <v>247</v>
      </c>
      <c r="D170" s="190" t="s">
        <v>150</v>
      </c>
      <c r="E170" s="191" t="s">
        <v>248</v>
      </c>
      <c r="F170" s="192" t="s">
        <v>249</v>
      </c>
      <c r="G170" s="193" t="s">
        <v>108</v>
      </c>
      <c r="H170" s="194">
        <v>231.6</v>
      </c>
      <c r="I170" s="195"/>
      <c r="J170" s="196">
        <f>ROUND(I170*H170,2)</f>
        <v>0</v>
      </c>
      <c r="K170" s="192" t="s">
        <v>153</v>
      </c>
      <c r="L170" s="41"/>
      <c r="M170" s="197" t="s">
        <v>32</v>
      </c>
      <c r="N170" s="198" t="s">
        <v>52</v>
      </c>
      <c r="O170" s="66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154</v>
      </c>
      <c r="AT170" s="201" t="s">
        <v>150</v>
      </c>
      <c r="AU170" s="201" t="s">
        <v>90</v>
      </c>
      <c r="AY170" s="18" t="s">
        <v>148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8" t="s">
        <v>40</v>
      </c>
      <c r="BK170" s="202">
        <f>ROUND(I170*H170,2)</f>
        <v>0</v>
      </c>
      <c r="BL170" s="18" t="s">
        <v>154</v>
      </c>
      <c r="BM170" s="201" t="s">
        <v>250</v>
      </c>
    </row>
    <row r="171" spans="1:65" s="2" customFormat="1" ht="38.4">
      <c r="A171" s="36"/>
      <c r="B171" s="37"/>
      <c r="C171" s="38"/>
      <c r="D171" s="203" t="s">
        <v>156</v>
      </c>
      <c r="E171" s="38"/>
      <c r="F171" s="204" t="s">
        <v>245</v>
      </c>
      <c r="G171" s="38"/>
      <c r="H171" s="38"/>
      <c r="I171" s="111"/>
      <c r="J171" s="38"/>
      <c r="K171" s="38"/>
      <c r="L171" s="41"/>
      <c r="M171" s="205"/>
      <c r="N171" s="206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8" t="s">
        <v>156</v>
      </c>
      <c r="AU171" s="18" t="s">
        <v>90</v>
      </c>
    </row>
    <row r="172" spans="1:65" s="13" customFormat="1" ht="10.199999999999999">
      <c r="B172" s="207"/>
      <c r="C172" s="208"/>
      <c r="D172" s="203" t="s">
        <v>158</v>
      </c>
      <c r="E172" s="209" t="s">
        <v>32</v>
      </c>
      <c r="F172" s="210" t="s">
        <v>215</v>
      </c>
      <c r="G172" s="208"/>
      <c r="H172" s="209" t="s">
        <v>32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158</v>
      </c>
      <c r="AU172" s="216" t="s">
        <v>90</v>
      </c>
      <c r="AV172" s="13" t="s">
        <v>40</v>
      </c>
      <c r="AW172" s="13" t="s">
        <v>38</v>
      </c>
      <c r="AX172" s="13" t="s">
        <v>81</v>
      </c>
      <c r="AY172" s="216" t="s">
        <v>148</v>
      </c>
    </row>
    <row r="173" spans="1:65" s="13" customFormat="1" ht="10.199999999999999">
      <c r="B173" s="207"/>
      <c r="C173" s="208"/>
      <c r="D173" s="203" t="s">
        <v>158</v>
      </c>
      <c r="E173" s="209" t="s">
        <v>32</v>
      </c>
      <c r="F173" s="210" t="s">
        <v>159</v>
      </c>
      <c r="G173" s="208"/>
      <c r="H173" s="209" t="s">
        <v>32</v>
      </c>
      <c r="I173" s="211"/>
      <c r="J173" s="208"/>
      <c r="K173" s="208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158</v>
      </c>
      <c r="AU173" s="216" t="s">
        <v>90</v>
      </c>
      <c r="AV173" s="13" t="s">
        <v>40</v>
      </c>
      <c r="AW173" s="13" t="s">
        <v>38</v>
      </c>
      <c r="AX173" s="13" t="s">
        <v>81</v>
      </c>
      <c r="AY173" s="216" t="s">
        <v>148</v>
      </c>
    </row>
    <row r="174" spans="1:65" s="13" customFormat="1" ht="10.199999999999999">
      <c r="B174" s="207"/>
      <c r="C174" s="208"/>
      <c r="D174" s="203" t="s">
        <v>158</v>
      </c>
      <c r="E174" s="209" t="s">
        <v>32</v>
      </c>
      <c r="F174" s="210" t="s">
        <v>216</v>
      </c>
      <c r="G174" s="208"/>
      <c r="H174" s="209" t="s">
        <v>32</v>
      </c>
      <c r="I174" s="211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158</v>
      </c>
      <c r="AU174" s="216" t="s">
        <v>90</v>
      </c>
      <c r="AV174" s="13" t="s">
        <v>40</v>
      </c>
      <c r="AW174" s="13" t="s">
        <v>38</v>
      </c>
      <c r="AX174" s="13" t="s">
        <v>81</v>
      </c>
      <c r="AY174" s="216" t="s">
        <v>148</v>
      </c>
    </row>
    <row r="175" spans="1:65" s="14" customFormat="1" ht="10.199999999999999">
      <c r="B175" s="217"/>
      <c r="C175" s="218"/>
      <c r="D175" s="203" t="s">
        <v>158</v>
      </c>
      <c r="E175" s="219" t="s">
        <v>32</v>
      </c>
      <c r="F175" s="220" t="s">
        <v>251</v>
      </c>
      <c r="G175" s="218"/>
      <c r="H175" s="221">
        <v>231.6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158</v>
      </c>
      <c r="AU175" s="227" t="s">
        <v>90</v>
      </c>
      <c r="AV175" s="14" t="s">
        <v>90</v>
      </c>
      <c r="AW175" s="14" t="s">
        <v>38</v>
      </c>
      <c r="AX175" s="14" t="s">
        <v>81</v>
      </c>
      <c r="AY175" s="227" t="s">
        <v>148</v>
      </c>
    </row>
    <row r="176" spans="1:65" s="15" customFormat="1" ht="10.199999999999999">
      <c r="B176" s="228"/>
      <c r="C176" s="229"/>
      <c r="D176" s="203" t="s">
        <v>158</v>
      </c>
      <c r="E176" s="230" t="s">
        <v>32</v>
      </c>
      <c r="F176" s="231" t="s">
        <v>161</v>
      </c>
      <c r="G176" s="229"/>
      <c r="H176" s="232">
        <v>231.6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158</v>
      </c>
      <c r="AU176" s="238" t="s">
        <v>90</v>
      </c>
      <c r="AV176" s="15" t="s">
        <v>154</v>
      </c>
      <c r="AW176" s="15" t="s">
        <v>38</v>
      </c>
      <c r="AX176" s="15" t="s">
        <v>40</v>
      </c>
      <c r="AY176" s="238" t="s">
        <v>148</v>
      </c>
    </row>
    <row r="177" spans="1:65" s="2" customFormat="1" ht="21.75" customHeight="1">
      <c r="A177" s="36"/>
      <c r="B177" s="37"/>
      <c r="C177" s="190" t="s">
        <v>252</v>
      </c>
      <c r="D177" s="190" t="s">
        <v>150</v>
      </c>
      <c r="E177" s="191" t="s">
        <v>253</v>
      </c>
      <c r="F177" s="192" t="s">
        <v>254</v>
      </c>
      <c r="G177" s="193" t="s">
        <v>108</v>
      </c>
      <c r="H177" s="194">
        <v>77.2</v>
      </c>
      <c r="I177" s="195"/>
      <c r="J177" s="196">
        <f>ROUND(I177*H177,2)</f>
        <v>0</v>
      </c>
      <c r="K177" s="192" t="s">
        <v>153</v>
      </c>
      <c r="L177" s="41"/>
      <c r="M177" s="197" t="s">
        <v>32</v>
      </c>
      <c r="N177" s="198" t="s">
        <v>52</v>
      </c>
      <c r="O177" s="66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154</v>
      </c>
      <c r="AT177" s="201" t="s">
        <v>150</v>
      </c>
      <c r="AU177" s="201" t="s">
        <v>90</v>
      </c>
      <c r="AY177" s="18" t="s">
        <v>148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8" t="s">
        <v>40</v>
      </c>
      <c r="BK177" s="202">
        <f>ROUND(I177*H177,2)</f>
        <v>0</v>
      </c>
      <c r="BL177" s="18" t="s">
        <v>154</v>
      </c>
      <c r="BM177" s="201" t="s">
        <v>255</v>
      </c>
    </row>
    <row r="178" spans="1:65" s="2" customFormat="1" ht="124.8">
      <c r="A178" s="36"/>
      <c r="B178" s="37"/>
      <c r="C178" s="38"/>
      <c r="D178" s="203" t="s">
        <v>156</v>
      </c>
      <c r="E178" s="38"/>
      <c r="F178" s="204" t="s">
        <v>256</v>
      </c>
      <c r="G178" s="38"/>
      <c r="H178" s="38"/>
      <c r="I178" s="111"/>
      <c r="J178" s="38"/>
      <c r="K178" s="38"/>
      <c r="L178" s="41"/>
      <c r="M178" s="205"/>
      <c r="N178" s="206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8" t="s">
        <v>156</v>
      </c>
      <c r="AU178" s="18" t="s">
        <v>90</v>
      </c>
    </row>
    <row r="179" spans="1:65" s="13" customFormat="1" ht="10.199999999999999">
      <c r="B179" s="207"/>
      <c r="C179" s="208"/>
      <c r="D179" s="203" t="s">
        <v>158</v>
      </c>
      <c r="E179" s="209" t="s">
        <v>32</v>
      </c>
      <c r="F179" s="210" t="s">
        <v>215</v>
      </c>
      <c r="G179" s="208"/>
      <c r="H179" s="209" t="s">
        <v>32</v>
      </c>
      <c r="I179" s="211"/>
      <c r="J179" s="208"/>
      <c r="K179" s="208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158</v>
      </c>
      <c r="AU179" s="216" t="s">
        <v>90</v>
      </c>
      <c r="AV179" s="13" t="s">
        <v>40</v>
      </c>
      <c r="AW179" s="13" t="s">
        <v>38</v>
      </c>
      <c r="AX179" s="13" t="s">
        <v>81</v>
      </c>
      <c r="AY179" s="216" t="s">
        <v>148</v>
      </c>
    </row>
    <row r="180" spans="1:65" s="13" customFormat="1" ht="10.199999999999999">
      <c r="B180" s="207"/>
      <c r="C180" s="208"/>
      <c r="D180" s="203" t="s">
        <v>158</v>
      </c>
      <c r="E180" s="209" t="s">
        <v>32</v>
      </c>
      <c r="F180" s="210" t="s">
        <v>159</v>
      </c>
      <c r="G180" s="208"/>
      <c r="H180" s="209" t="s">
        <v>32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158</v>
      </c>
      <c r="AU180" s="216" t="s">
        <v>90</v>
      </c>
      <c r="AV180" s="13" t="s">
        <v>40</v>
      </c>
      <c r="AW180" s="13" t="s">
        <v>38</v>
      </c>
      <c r="AX180" s="13" t="s">
        <v>81</v>
      </c>
      <c r="AY180" s="216" t="s">
        <v>148</v>
      </c>
    </row>
    <row r="181" spans="1:65" s="13" customFormat="1" ht="10.199999999999999">
      <c r="B181" s="207"/>
      <c r="C181" s="208"/>
      <c r="D181" s="203" t="s">
        <v>158</v>
      </c>
      <c r="E181" s="209" t="s">
        <v>32</v>
      </c>
      <c r="F181" s="210" t="s">
        <v>216</v>
      </c>
      <c r="G181" s="208"/>
      <c r="H181" s="209" t="s">
        <v>32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158</v>
      </c>
      <c r="AU181" s="216" t="s">
        <v>90</v>
      </c>
      <c r="AV181" s="13" t="s">
        <v>40</v>
      </c>
      <c r="AW181" s="13" t="s">
        <v>38</v>
      </c>
      <c r="AX181" s="13" t="s">
        <v>81</v>
      </c>
      <c r="AY181" s="216" t="s">
        <v>148</v>
      </c>
    </row>
    <row r="182" spans="1:65" s="14" customFormat="1" ht="10.199999999999999">
      <c r="B182" s="217"/>
      <c r="C182" s="218"/>
      <c r="D182" s="203" t="s">
        <v>158</v>
      </c>
      <c r="E182" s="219" t="s">
        <v>32</v>
      </c>
      <c r="F182" s="220" t="s">
        <v>217</v>
      </c>
      <c r="G182" s="218"/>
      <c r="H182" s="221">
        <v>77.2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158</v>
      </c>
      <c r="AU182" s="227" t="s">
        <v>90</v>
      </c>
      <c r="AV182" s="14" t="s">
        <v>90</v>
      </c>
      <c r="AW182" s="14" t="s">
        <v>38</v>
      </c>
      <c r="AX182" s="14" t="s">
        <v>81</v>
      </c>
      <c r="AY182" s="227" t="s">
        <v>148</v>
      </c>
    </row>
    <row r="183" spans="1:65" s="15" customFormat="1" ht="10.199999999999999">
      <c r="B183" s="228"/>
      <c r="C183" s="229"/>
      <c r="D183" s="203" t="s">
        <v>158</v>
      </c>
      <c r="E183" s="230" t="s">
        <v>32</v>
      </c>
      <c r="F183" s="231" t="s">
        <v>161</v>
      </c>
      <c r="G183" s="229"/>
      <c r="H183" s="232">
        <v>77.2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158</v>
      </c>
      <c r="AU183" s="238" t="s">
        <v>90</v>
      </c>
      <c r="AV183" s="15" t="s">
        <v>154</v>
      </c>
      <c r="AW183" s="15" t="s">
        <v>38</v>
      </c>
      <c r="AX183" s="15" t="s">
        <v>40</v>
      </c>
      <c r="AY183" s="238" t="s">
        <v>148</v>
      </c>
    </row>
    <row r="184" spans="1:65" s="2" customFormat="1" ht="16.5" customHeight="1">
      <c r="A184" s="36"/>
      <c r="B184" s="37"/>
      <c r="C184" s="190" t="s">
        <v>257</v>
      </c>
      <c r="D184" s="190" t="s">
        <v>150</v>
      </c>
      <c r="E184" s="191" t="s">
        <v>258</v>
      </c>
      <c r="F184" s="192" t="s">
        <v>259</v>
      </c>
      <c r="G184" s="193" t="s">
        <v>108</v>
      </c>
      <c r="H184" s="194">
        <v>77.2</v>
      </c>
      <c r="I184" s="195"/>
      <c r="J184" s="196">
        <f>ROUND(I184*H184,2)</f>
        <v>0</v>
      </c>
      <c r="K184" s="192" t="s">
        <v>153</v>
      </c>
      <c r="L184" s="41"/>
      <c r="M184" s="197" t="s">
        <v>32</v>
      </c>
      <c r="N184" s="198" t="s">
        <v>52</v>
      </c>
      <c r="O184" s="66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154</v>
      </c>
      <c r="AT184" s="201" t="s">
        <v>150</v>
      </c>
      <c r="AU184" s="201" t="s">
        <v>90</v>
      </c>
      <c r="AY184" s="18" t="s">
        <v>148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8" t="s">
        <v>40</v>
      </c>
      <c r="BK184" s="202">
        <f>ROUND(I184*H184,2)</f>
        <v>0</v>
      </c>
      <c r="BL184" s="18" t="s">
        <v>154</v>
      </c>
      <c r="BM184" s="201" t="s">
        <v>260</v>
      </c>
    </row>
    <row r="185" spans="1:65" s="2" customFormat="1" ht="96">
      <c r="A185" s="36"/>
      <c r="B185" s="37"/>
      <c r="C185" s="38"/>
      <c r="D185" s="203" t="s">
        <v>156</v>
      </c>
      <c r="E185" s="38"/>
      <c r="F185" s="204" t="s">
        <v>261</v>
      </c>
      <c r="G185" s="38"/>
      <c r="H185" s="38"/>
      <c r="I185" s="111"/>
      <c r="J185" s="38"/>
      <c r="K185" s="38"/>
      <c r="L185" s="41"/>
      <c r="M185" s="205"/>
      <c r="N185" s="206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8" t="s">
        <v>156</v>
      </c>
      <c r="AU185" s="18" t="s">
        <v>90</v>
      </c>
    </row>
    <row r="186" spans="1:65" s="2" customFormat="1" ht="16.5" customHeight="1">
      <c r="A186" s="36"/>
      <c r="B186" s="37"/>
      <c r="C186" s="190" t="s">
        <v>262</v>
      </c>
      <c r="D186" s="190" t="s">
        <v>150</v>
      </c>
      <c r="E186" s="191" t="s">
        <v>263</v>
      </c>
      <c r="F186" s="192" t="s">
        <v>264</v>
      </c>
      <c r="G186" s="193" t="s">
        <v>108</v>
      </c>
      <c r="H186" s="194">
        <v>77.2</v>
      </c>
      <c r="I186" s="195"/>
      <c r="J186" s="196">
        <f>ROUND(I186*H186,2)</f>
        <v>0</v>
      </c>
      <c r="K186" s="192" t="s">
        <v>153</v>
      </c>
      <c r="L186" s="41"/>
      <c r="M186" s="197" t="s">
        <v>32</v>
      </c>
      <c r="N186" s="198" t="s">
        <v>52</v>
      </c>
      <c r="O186" s="66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154</v>
      </c>
      <c r="AT186" s="201" t="s">
        <v>150</v>
      </c>
      <c r="AU186" s="201" t="s">
        <v>90</v>
      </c>
      <c r="AY186" s="18" t="s">
        <v>148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8" t="s">
        <v>40</v>
      </c>
      <c r="BK186" s="202">
        <f>ROUND(I186*H186,2)</f>
        <v>0</v>
      </c>
      <c r="BL186" s="18" t="s">
        <v>154</v>
      </c>
      <c r="BM186" s="201" t="s">
        <v>265</v>
      </c>
    </row>
    <row r="187" spans="1:65" s="2" customFormat="1" ht="115.2">
      <c r="A187" s="36"/>
      <c r="B187" s="37"/>
      <c r="C187" s="38"/>
      <c r="D187" s="203" t="s">
        <v>156</v>
      </c>
      <c r="E187" s="38"/>
      <c r="F187" s="204" t="s">
        <v>266</v>
      </c>
      <c r="G187" s="38"/>
      <c r="H187" s="38"/>
      <c r="I187" s="111"/>
      <c r="J187" s="38"/>
      <c r="K187" s="38"/>
      <c r="L187" s="41"/>
      <c r="M187" s="205"/>
      <c r="N187" s="206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8" t="s">
        <v>156</v>
      </c>
      <c r="AU187" s="18" t="s">
        <v>90</v>
      </c>
    </row>
    <row r="188" spans="1:65" s="13" customFormat="1" ht="10.199999999999999">
      <c r="B188" s="207"/>
      <c r="C188" s="208"/>
      <c r="D188" s="203" t="s">
        <v>158</v>
      </c>
      <c r="E188" s="209" t="s">
        <v>32</v>
      </c>
      <c r="F188" s="210" t="s">
        <v>215</v>
      </c>
      <c r="G188" s="208"/>
      <c r="H188" s="209" t="s">
        <v>32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158</v>
      </c>
      <c r="AU188" s="216" t="s">
        <v>90</v>
      </c>
      <c r="AV188" s="13" t="s">
        <v>40</v>
      </c>
      <c r="AW188" s="13" t="s">
        <v>38</v>
      </c>
      <c r="AX188" s="13" t="s">
        <v>81</v>
      </c>
      <c r="AY188" s="216" t="s">
        <v>148</v>
      </c>
    </row>
    <row r="189" spans="1:65" s="13" customFormat="1" ht="10.199999999999999">
      <c r="B189" s="207"/>
      <c r="C189" s="208"/>
      <c r="D189" s="203" t="s">
        <v>158</v>
      </c>
      <c r="E189" s="209" t="s">
        <v>32</v>
      </c>
      <c r="F189" s="210" t="s">
        <v>159</v>
      </c>
      <c r="G189" s="208"/>
      <c r="H189" s="209" t="s">
        <v>32</v>
      </c>
      <c r="I189" s="211"/>
      <c r="J189" s="208"/>
      <c r="K189" s="208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158</v>
      </c>
      <c r="AU189" s="216" t="s">
        <v>90</v>
      </c>
      <c r="AV189" s="13" t="s">
        <v>40</v>
      </c>
      <c r="AW189" s="13" t="s">
        <v>38</v>
      </c>
      <c r="AX189" s="13" t="s">
        <v>81</v>
      </c>
      <c r="AY189" s="216" t="s">
        <v>148</v>
      </c>
    </row>
    <row r="190" spans="1:65" s="13" customFormat="1" ht="10.199999999999999">
      <c r="B190" s="207"/>
      <c r="C190" s="208"/>
      <c r="D190" s="203" t="s">
        <v>158</v>
      </c>
      <c r="E190" s="209" t="s">
        <v>32</v>
      </c>
      <c r="F190" s="210" t="s">
        <v>216</v>
      </c>
      <c r="G190" s="208"/>
      <c r="H190" s="209" t="s">
        <v>32</v>
      </c>
      <c r="I190" s="211"/>
      <c r="J190" s="208"/>
      <c r="K190" s="208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158</v>
      </c>
      <c r="AU190" s="216" t="s">
        <v>90</v>
      </c>
      <c r="AV190" s="13" t="s">
        <v>40</v>
      </c>
      <c r="AW190" s="13" t="s">
        <v>38</v>
      </c>
      <c r="AX190" s="13" t="s">
        <v>81</v>
      </c>
      <c r="AY190" s="216" t="s">
        <v>148</v>
      </c>
    </row>
    <row r="191" spans="1:65" s="14" customFormat="1" ht="10.199999999999999">
      <c r="B191" s="217"/>
      <c r="C191" s="218"/>
      <c r="D191" s="203" t="s">
        <v>158</v>
      </c>
      <c r="E191" s="219" t="s">
        <v>32</v>
      </c>
      <c r="F191" s="220" t="s">
        <v>267</v>
      </c>
      <c r="G191" s="218"/>
      <c r="H191" s="221">
        <v>77.2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158</v>
      </c>
      <c r="AU191" s="227" t="s">
        <v>90</v>
      </c>
      <c r="AV191" s="14" t="s">
        <v>90</v>
      </c>
      <c r="AW191" s="14" t="s">
        <v>38</v>
      </c>
      <c r="AX191" s="14" t="s">
        <v>81</v>
      </c>
      <c r="AY191" s="227" t="s">
        <v>148</v>
      </c>
    </row>
    <row r="192" spans="1:65" s="15" customFormat="1" ht="10.199999999999999">
      <c r="B192" s="228"/>
      <c r="C192" s="229"/>
      <c r="D192" s="203" t="s">
        <v>158</v>
      </c>
      <c r="E192" s="230" t="s">
        <v>32</v>
      </c>
      <c r="F192" s="231" t="s">
        <v>161</v>
      </c>
      <c r="G192" s="229"/>
      <c r="H192" s="232">
        <v>77.2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158</v>
      </c>
      <c r="AU192" s="238" t="s">
        <v>90</v>
      </c>
      <c r="AV192" s="15" t="s">
        <v>154</v>
      </c>
      <c r="AW192" s="15" t="s">
        <v>38</v>
      </c>
      <c r="AX192" s="15" t="s">
        <v>40</v>
      </c>
      <c r="AY192" s="238" t="s">
        <v>148</v>
      </c>
    </row>
    <row r="193" spans="1:65" s="2" customFormat="1" ht="16.5" customHeight="1">
      <c r="A193" s="36"/>
      <c r="B193" s="37"/>
      <c r="C193" s="190" t="s">
        <v>268</v>
      </c>
      <c r="D193" s="190" t="s">
        <v>150</v>
      </c>
      <c r="E193" s="191" t="s">
        <v>269</v>
      </c>
      <c r="F193" s="192" t="s">
        <v>270</v>
      </c>
      <c r="G193" s="193" t="s">
        <v>184</v>
      </c>
      <c r="H193" s="194">
        <v>1.1579999999999999</v>
      </c>
      <c r="I193" s="195"/>
      <c r="J193" s="196">
        <f>ROUND(I193*H193,2)</f>
        <v>0</v>
      </c>
      <c r="K193" s="192" t="s">
        <v>153</v>
      </c>
      <c r="L193" s="41"/>
      <c r="M193" s="197" t="s">
        <v>32</v>
      </c>
      <c r="N193" s="198" t="s">
        <v>52</v>
      </c>
      <c r="O193" s="66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1" t="s">
        <v>154</v>
      </c>
      <c r="AT193" s="201" t="s">
        <v>150</v>
      </c>
      <c r="AU193" s="201" t="s">
        <v>90</v>
      </c>
      <c r="AY193" s="18" t="s">
        <v>148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8" t="s">
        <v>40</v>
      </c>
      <c r="BK193" s="202">
        <f>ROUND(I193*H193,2)</f>
        <v>0</v>
      </c>
      <c r="BL193" s="18" t="s">
        <v>154</v>
      </c>
      <c r="BM193" s="201" t="s">
        <v>271</v>
      </c>
    </row>
    <row r="194" spans="1:65" s="13" customFormat="1" ht="10.199999999999999">
      <c r="B194" s="207"/>
      <c r="C194" s="208"/>
      <c r="D194" s="203" t="s">
        <v>158</v>
      </c>
      <c r="E194" s="209" t="s">
        <v>32</v>
      </c>
      <c r="F194" s="210" t="s">
        <v>215</v>
      </c>
      <c r="G194" s="208"/>
      <c r="H194" s="209" t="s">
        <v>32</v>
      </c>
      <c r="I194" s="211"/>
      <c r="J194" s="208"/>
      <c r="K194" s="208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158</v>
      </c>
      <c r="AU194" s="216" t="s">
        <v>90</v>
      </c>
      <c r="AV194" s="13" t="s">
        <v>40</v>
      </c>
      <c r="AW194" s="13" t="s">
        <v>38</v>
      </c>
      <c r="AX194" s="13" t="s">
        <v>81</v>
      </c>
      <c r="AY194" s="216" t="s">
        <v>148</v>
      </c>
    </row>
    <row r="195" spans="1:65" s="13" customFormat="1" ht="10.199999999999999">
      <c r="B195" s="207"/>
      <c r="C195" s="208"/>
      <c r="D195" s="203" t="s">
        <v>158</v>
      </c>
      <c r="E195" s="209" t="s">
        <v>32</v>
      </c>
      <c r="F195" s="210" t="s">
        <v>159</v>
      </c>
      <c r="G195" s="208"/>
      <c r="H195" s="209" t="s">
        <v>32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158</v>
      </c>
      <c r="AU195" s="216" t="s">
        <v>90</v>
      </c>
      <c r="AV195" s="13" t="s">
        <v>40</v>
      </c>
      <c r="AW195" s="13" t="s">
        <v>38</v>
      </c>
      <c r="AX195" s="13" t="s">
        <v>81</v>
      </c>
      <c r="AY195" s="216" t="s">
        <v>148</v>
      </c>
    </row>
    <row r="196" spans="1:65" s="13" customFormat="1" ht="10.199999999999999">
      <c r="B196" s="207"/>
      <c r="C196" s="208"/>
      <c r="D196" s="203" t="s">
        <v>158</v>
      </c>
      <c r="E196" s="209" t="s">
        <v>32</v>
      </c>
      <c r="F196" s="210" t="s">
        <v>216</v>
      </c>
      <c r="G196" s="208"/>
      <c r="H196" s="209" t="s">
        <v>32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158</v>
      </c>
      <c r="AU196" s="216" t="s">
        <v>90</v>
      </c>
      <c r="AV196" s="13" t="s">
        <v>40</v>
      </c>
      <c r="AW196" s="13" t="s">
        <v>38</v>
      </c>
      <c r="AX196" s="13" t="s">
        <v>81</v>
      </c>
      <c r="AY196" s="216" t="s">
        <v>148</v>
      </c>
    </row>
    <row r="197" spans="1:65" s="14" customFormat="1" ht="10.199999999999999">
      <c r="B197" s="217"/>
      <c r="C197" s="218"/>
      <c r="D197" s="203" t="s">
        <v>158</v>
      </c>
      <c r="E197" s="219" t="s">
        <v>32</v>
      </c>
      <c r="F197" s="220" t="s">
        <v>272</v>
      </c>
      <c r="G197" s="218"/>
      <c r="H197" s="221">
        <v>1.1579999999999999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158</v>
      </c>
      <c r="AU197" s="227" t="s">
        <v>90</v>
      </c>
      <c r="AV197" s="14" t="s">
        <v>90</v>
      </c>
      <c r="AW197" s="14" t="s">
        <v>38</v>
      </c>
      <c r="AX197" s="14" t="s">
        <v>81</v>
      </c>
      <c r="AY197" s="227" t="s">
        <v>148</v>
      </c>
    </row>
    <row r="198" spans="1:65" s="15" customFormat="1" ht="10.199999999999999">
      <c r="B198" s="228"/>
      <c r="C198" s="229"/>
      <c r="D198" s="203" t="s">
        <v>158</v>
      </c>
      <c r="E198" s="230" t="s">
        <v>32</v>
      </c>
      <c r="F198" s="231" t="s">
        <v>161</v>
      </c>
      <c r="G198" s="229"/>
      <c r="H198" s="232">
        <v>1.1579999999999999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158</v>
      </c>
      <c r="AU198" s="238" t="s">
        <v>90</v>
      </c>
      <c r="AV198" s="15" t="s">
        <v>154</v>
      </c>
      <c r="AW198" s="15" t="s">
        <v>38</v>
      </c>
      <c r="AX198" s="15" t="s">
        <v>40</v>
      </c>
      <c r="AY198" s="238" t="s">
        <v>148</v>
      </c>
    </row>
    <row r="199" spans="1:65" s="2" customFormat="1" ht="16.5" customHeight="1">
      <c r="A199" s="36"/>
      <c r="B199" s="37"/>
      <c r="C199" s="190" t="s">
        <v>7</v>
      </c>
      <c r="D199" s="190" t="s">
        <v>150</v>
      </c>
      <c r="E199" s="191" t="s">
        <v>273</v>
      </c>
      <c r="F199" s="192" t="s">
        <v>274</v>
      </c>
      <c r="G199" s="193" t="s">
        <v>184</v>
      </c>
      <c r="H199" s="194">
        <v>1.1579999999999999</v>
      </c>
      <c r="I199" s="195"/>
      <c r="J199" s="196">
        <f>ROUND(I199*H199,2)</f>
        <v>0</v>
      </c>
      <c r="K199" s="192" t="s">
        <v>153</v>
      </c>
      <c r="L199" s="41"/>
      <c r="M199" s="197" t="s">
        <v>32</v>
      </c>
      <c r="N199" s="198" t="s">
        <v>52</v>
      </c>
      <c r="O199" s="66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1" t="s">
        <v>154</v>
      </c>
      <c r="AT199" s="201" t="s">
        <v>150</v>
      </c>
      <c r="AU199" s="201" t="s">
        <v>90</v>
      </c>
      <c r="AY199" s="18" t="s">
        <v>148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40</v>
      </c>
      <c r="BK199" s="202">
        <f>ROUND(I199*H199,2)</f>
        <v>0</v>
      </c>
      <c r="BL199" s="18" t="s">
        <v>154</v>
      </c>
      <c r="BM199" s="201" t="s">
        <v>275</v>
      </c>
    </row>
    <row r="200" spans="1:65" s="2" customFormat="1" ht="48">
      <c r="A200" s="36"/>
      <c r="B200" s="37"/>
      <c r="C200" s="38"/>
      <c r="D200" s="203" t="s">
        <v>156</v>
      </c>
      <c r="E200" s="38"/>
      <c r="F200" s="204" t="s">
        <v>276</v>
      </c>
      <c r="G200" s="38"/>
      <c r="H200" s="38"/>
      <c r="I200" s="111"/>
      <c r="J200" s="38"/>
      <c r="K200" s="38"/>
      <c r="L200" s="41"/>
      <c r="M200" s="205"/>
      <c r="N200" s="206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8" t="s">
        <v>156</v>
      </c>
      <c r="AU200" s="18" t="s">
        <v>90</v>
      </c>
    </row>
    <row r="201" spans="1:65" s="2" customFormat="1" ht="16.5" customHeight="1">
      <c r="A201" s="36"/>
      <c r="B201" s="37"/>
      <c r="C201" s="190" t="s">
        <v>277</v>
      </c>
      <c r="D201" s="190" t="s">
        <v>150</v>
      </c>
      <c r="E201" s="191" t="s">
        <v>278</v>
      </c>
      <c r="F201" s="192" t="s">
        <v>279</v>
      </c>
      <c r="G201" s="193" t="s">
        <v>184</v>
      </c>
      <c r="H201" s="194">
        <v>4.6319999999999997</v>
      </c>
      <c r="I201" s="195"/>
      <c r="J201" s="196">
        <f>ROUND(I201*H201,2)</f>
        <v>0</v>
      </c>
      <c r="K201" s="192" t="s">
        <v>153</v>
      </c>
      <c r="L201" s="41"/>
      <c r="M201" s="197" t="s">
        <v>32</v>
      </c>
      <c r="N201" s="198" t="s">
        <v>52</v>
      </c>
      <c r="O201" s="66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1" t="s">
        <v>154</v>
      </c>
      <c r="AT201" s="201" t="s">
        <v>150</v>
      </c>
      <c r="AU201" s="201" t="s">
        <v>90</v>
      </c>
      <c r="AY201" s="18" t="s">
        <v>148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8" t="s">
        <v>40</v>
      </c>
      <c r="BK201" s="202">
        <f>ROUND(I201*H201,2)</f>
        <v>0</v>
      </c>
      <c r="BL201" s="18" t="s">
        <v>154</v>
      </c>
      <c r="BM201" s="201" t="s">
        <v>280</v>
      </c>
    </row>
    <row r="202" spans="1:65" s="2" customFormat="1" ht="48">
      <c r="A202" s="36"/>
      <c r="B202" s="37"/>
      <c r="C202" s="38"/>
      <c r="D202" s="203" t="s">
        <v>156</v>
      </c>
      <c r="E202" s="38"/>
      <c r="F202" s="204" t="s">
        <v>276</v>
      </c>
      <c r="G202" s="38"/>
      <c r="H202" s="38"/>
      <c r="I202" s="111"/>
      <c r="J202" s="38"/>
      <c r="K202" s="38"/>
      <c r="L202" s="41"/>
      <c r="M202" s="205"/>
      <c r="N202" s="206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8" t="s">
        <v>156</v>
      </c>
      <c r="AU202" s="18" t="s">
        <v>90</v>
      </c>
    </row>
    <row r="203" spans="1:65" s="14" customFormat="1" ht="10.199999999999999">
      <c r="B203" s="217"/>
      <c r="C203" s="218"/>
      <c r="D203" s="203" t="s">
        <v>158</v>
      </c>
      <c r="E203" s="219" t="s">
        <v>32</v>
      </c>
      <c r="F203" s="220" t="s">
        <v>281</v>
      </c>
      <c r="G203" s="218"/>
      <c r="H203" s="221">
        <v>4.6319999999999997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158</v>
      </c>
      <c r="AU203" s="227" t="s">
        <v>90</v>
      </c>
      <c r="AV203" s="14" t="s">
        <v>90</v>
      </c>
      <c r="AW203" s="14" t="s">
        <v>38</v>
      </c>
      <c r="AX203" s="14" t="s">
        <v>40</v>
      </c>
      <c r="AY203" s="227" t="s">
        <v>148</v>
      </c>
    </row>
    <row r="204" spans="1:65" s="12" customFormat="1" ht="22.8" customHeight="1">
      <c r="B204" s="174"/>
      <c r="C204" s="175"/>
      <c r="D204" s="176" t="s">
        <v>80</v>
      </c>
      <c r="E204" s="188" t="s">
        <v>90</v>
      </c>
      <c r="F204" s="188" t="s">
        <v>282</v>
      </c>
      <c r="G204" s="175"/>
      <c r="H204" s="175"/>
      <c r="I204" s="178"/>
      <c r="J204" s="189">
        <f>BK204</f>
        <v>0</v>
      </c>
      <c r="K204" s="175"/>
      <c r="L204" s="180"/>
      <c r="M204" s="181"/>
      <c r="N204" s="182"/>
      <c r="O204" s="182"/>
      <c r="P204" s="183">
        <f>SUM(P205:P211)</f>
        <v>0</v>
      </c>
      <c r="Q204" s="182"/>
      <c r="R204" s="183">
        <f>SUM(R205:R211)</f>
        <v>0</v>
      </c>
      <c r="S204" s="182"/>
      <c r="T204" s="184">
        <f>SUM(T205:T211)</f>
        <v>0</v>
      </c>
      <c r="AR204" s="185" t="s">
        <v>40</v>
      </c>
      <c r="AT204" s="186" t="s">
        <v>80</v>
      </c>
      <c r="AU204" s="186" t="s">
        <v>40</v>
      </c>
      <c r="AY204" s="185" t="s">
        <v>148</v>
      </c>
      <c r="BK204" s="187">
        <f>SUM(BK205:BK211)</f>
        <v>0</v>
      </c>
    </row>
    <row r="205" spans="1:65" s="2" customFormat="1" ht="21.75" customHeight="1">
      <c r="A205" s="36"/>
      <c r="B205" s="37"/>
      <c r="C205" s="190" t="s">
        <v>283</v>
      </c>
      <c r="D205" s="190" t="s">
        <v>150</v>
      </c>
      <c r="E205" s="191" t="s">
        <v>284</v>
      </c>
      <c r="F205" s="192" t="s">
        <v>285</v>
      </c>
      <c r="G205" s="193" t="s">
        <v>108</v>
      </c>
      <c r="H205" s="194">
        <v>362.47</v>
      </c>
      <c r="I205" s="195"/>
      <c r="J205" s="196">
        <f>ROUND(I205*H205,2)</f>
        <v>0</v>
      </c>
      <c r="K205" s="192" t="s">
        <v>153</v>
      </c>
      <c r="L205" s="41"/>
      <c r="M205" s="197" t="s">
        <v>32</v>
      </c>
      <c r="N205" s="198" t="s">
        <v>52</v>
      </c>
      <c r="O205" s="66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1" t="s">
        <v>154</v>
      </c>
      <c r="AT205" s="201" t="s">
        <v>150</v>
      </c>
      <c r="AU205" s="201" t="s">
        <v>90</v>
      </c>
      <c r="AY205" s="18" t="s">
        <v>148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8" t="s">
        <v>40</v>
      </c>
      <c r="BK205" s="202">
        <f>ROUND(I205*H205,2)</f>
        <v>0</v>
      </c>
      <c r="BL205" s="18" t="s">
        <v>154</v>
      </c>
      <c r="BM205" s="201" t="s">
        <v>286</v>
      </c>
    </row>
    <row r="206" spans="1:65" s="2" customFormat="1" ht="67.2">
      <c r="A206" s="36"/>
      <c r="B206" s="37"/>
      <c r="C206" s="38"/>
      <c r="D206" s="203" t="s">
        <v>156</v>
      </c>
      <c r="E206" s="38"/>
      <c r="F206" s="204" t="s">
        <v>287</v>
      </c>
      <c r="G206" s="38"/>
      <c r="H206" s="38"/>
      <c r="I206" s="111"/>
      <c r="J206" s="38"/>
      <c r="K206" s="38"/>
      <c r="L206" s="41"/>
      <c r="M206" s="205"/>
      <c r="N206" s="206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156</v>
      </c>
      <c r="AU206" s="18" t="s">
        <v>90</v>
      </c>
    </row>
    <row r="207" spans="1:65" s="13" customFormat="1" ht="10.199999999999999">
      <c r="B207" s="207"/>
      <c r="C207" s="208"/>
      <c r="D207" s="203" t="s">
        <v>158</v>
      </c>
      <c r="E207" s="209" t="s">
        <v>32</v>
      </c>
      <c r="F207" s="210" t="s">
        <v>240</v>
      </c>
      <c r="G207" s="208"/>
      <c r="H207" s="209" t="s">
        <v>32</v>
      </c>
      <c r="I207" s="211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158</v>
      </c>
      <c r="AU207" s="216" t="s">
        <v>90</v>
      </c>
      <c r="AV207" s="13" t="s">
        <v>40</v>
      </c>
      <c r="AW207" s="13" t="s">
        <v>38</v>
      </c>
      <c r="AX207" s="13" t="s">
        <v>81</v>
      </c>
      <c r="AY207" s="216" t="s">
        <v>148</v>
      </c>
    </row>
    <row r="208" spans="1:65" s="13" customFormat="1" ht="10.199999999999999">
      <c r="B208" s="207"/>
      <c r="C208" s="208"/>
      <c r="D208" s="203" t="s">
        <v>158</v>
      </c>
      <c r="E208" s="209" t="s">
        <v>32</v>
      </c>
      <c r="F208" s="210" t="s">
        <v>159</v>
      </c>
      <c r="G208" s="208"/>
      <c r="H208" s="209" t="s">
        <v>32</v>
      </c>
      <c r="I208" s="211"/>
      <c r="J208" s="208"/>
      <c r="K208" s="208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158</v>
      </c>
      <c r="AU208" s="216" t="s">
        <v>90</v>
      </c>
      <c r="AV208" s="13" t="s">
        <v>40</v>
      </c>
      <c r="AW208" s="13" t="s">
        <v>38</v>
      </c>
      <c r="AX208" s="13" t="s">
        <v>81</v>
      </c>
      <c r="AY208" s="216" t="s">
        <v>148</v>
      </c>
    </row>
    <row r="209" spans="1:65" s="13" customFormat="1" ht="10.199999999999999">
      <c r="B209" s="207"/>
      <c r="C209" s="208"/>
      <c r="D209" s="203" t="s">
        <v>158</v>
      </c>
      <c r="E209" s="209" t="s">
        <v>32</v>
      </c>
      <c r="F209" s="210" t="s">
        <v>216</v>
      </c>
      <c r="G209" s="208"/>
      <c r="H209" s="209" t="s">
        <v>32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158</v>
      </c>
      <c r="AU209" s="216" t="s">
        <v>90</v>
      </c>
      <c r="AV209" s="13" t="s">
        <v>40</v>
      </c>
      <c r="AW209" s="13" t="s">
        <v>38</v>
      </c>
      <c r="AX209" s="13" t="s">
        <v>81</v>
      </c>
      <c r="AY209" s="216" t="s">
        <v>148</v>
      </c>
    </row>
    <row r="210" spans="1:65" s="14" customFormat="1" ht="10.199999999999999">
      <c r="B210" s="217"/>
      <c r="C210" s="218"/>
      <c r="D210" s="203" t="s">
        <v>158</v>
      </c>
      <c r="E210" s="219" t="s">
        <v>32</v>
      </c>
      <c r="F210" s="220" t="s">
        <v>241</v>
      </c>
      <c r="G210" s="218"/>
      <c r="H210" s="221">
        <v>362.47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158</v>
      </c>
      <c r="AU210" s="227" t="s">
        <v>90</v>
      </c>
      <c r="AV210" s="14" t="s">
        <v>90</v>
      </c>
      <c r="AW210" s="14" t="s">
        <v>38</v>
      </c>
      <c r="AX210" s="14" t="s">
        <v>81</v>
      </c>
      <c r="AY210" s="227" t="s">
        <v>148</v>
      </c>
    </row>
    <row r="211" spans="1:65" s="15" customFormat="1" ht="10.199999999999999">
      <c r="B211" s="228"/>
      <c r="C211" s="229"/>
      <c r="D211" s="203" t="s">
        <v>158</v>
      </c>
      <c r="E211" s="230" t="s">
        <v>32</v>
      </c>
      <c r="F211" s="231" t="s">
        <v>161</v>
      </c>
      <c r="G211" s="229"/>
      <c r="H211" s="232">
        <v>362.47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158</v>
      </c>
      <c r="AU211" s="238" t="s">
        <v>90</v>
      </c>
      <c r="AV211" s="15" t="s">
        <v>154</v>
      </c>
      <c r="AW211" s="15" t="s">
        <v>38</v>
      </c>
      <c r="AX211" s="15" t="s">
        <v>40</v>
      </c>
      <c r="AY211" s="238" t="s">
        <v>148</v>
      </c>
    </row>
    <row r="212" spans="1:65" s="12" customFormat="1" ht="22.8" customHeight="1">
      <c r="B212" s="174"/>
      <c r="C212" s="175"/>
      <c r="D212" s="176" t="s">
        <v>80</v>
      </c>
      <c r="E212" s="188" t="s">
        <v>176</v>
      </c>
      <c r="F212" s="188" t="s">
        <v>288</v>
      </c>
      <c r="G212" s="175"/>
      <c r="H212" s="175"/>
      <c r="I212" s="178"/>
      <c r="J212" s="189">
        <f>BK212</f>
        <v>0</v>
      </c>
      <c r="K212" s="175"/>
      <c r="L212" s="180"/>
      <c r="M212" s="181"/>
      <c r="N212" s="182"/>
      <c r="O212" s="182"/>
      <c r="P212" s="183">
        <f>SUM(P213:P251)</f>
        <v>0</v>
      </c>
      <c r="Q212" s="182"/>
      <c r="R212" s="183">
        <f>SUM(R213:R251)</f>
        <v>8.85652185</v>
      </c>
      <c r="S212" s="182"/>
      <c r="T212" s="184">
        <f>SUM(T213:T251)</f>
        <v>0</v>
      </c>
      <c r="AR212" s="185" t="s">
        <v>40</v>
      </c>
      <c r="AT212" s="186" t="s">
        <v>80</v>
      </c>
      <c r="AU212" s="186" t="s">
        <v>40</v>
      </c>
      <c r="AY212" s="185" t="s">
        <v>148</v>
      </c>
      <c r="BK212" s="187">
        <f>SUM(BK213:BK251)</f>
        <v>0</v>
      </c>
    </row>
    <row r="213" spans="1:65" s="2" customFormat="1" ht="16.5" customHeight="1">
      <c r="A213" s="36"/>
      <c r="B213" s="37"/>
      <c r="C213" s="190" t="s">
        <v>289</v>
      </c>
      <c r="D213" s="190" t="s">
        <v>150</v>
      </c>
      <c r="E213" s="191" t="s">
        <v>290</v>
      </c>
      <c r="F213" s="192" t="s">
        <v>291</v>
      </c>
      <c r="G213" s="193" t="s">
        <v>108</v>
      </c>
      <c r="H213" s="194">
        <v>362.47</v>
      </c>
      <c r="I213" s="195"/>
      <c r="J213" s="196">
        <f>ROUND(I213*H213,2)</f>
        <v>0</v>
      </c>
      <c r="K213" s="192" t="s">
        <v>153</v>
      </c>
      <c r="L213" s="41"/>
      <c r="M213" s="197" t="s">
        <v>32</v>
      </c>
      <c r="N213" s="198" t="s">
        <v>52</v>
      </c>
      <c r="O213" s="66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1" t="s">
        <v>154</v>
      </c>
      <c r="AT213" s="201" t="s">
        <v>150</v>
      </c>
      <c r="AU213" s="201" t="s">
        <v>90</v>
      </c>
      <c r="AY213" s="18" t="s">
        <v>148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8" t="s">
        <v>40</v>
      </c>
      <c r="BK213" s="202">
        <f>ROUND(I213*H213,2)</f>
        <v>0</v>
      </c>
      <c r="BL213" s="18" t="s">
        <v>154</v>
      </c>
      <c r="BM213" s="201" t="s">
        <v>292</v>
      </c>
    </row>
    <row r="214" spans="1:65" s="13" customFormat="1" ht="10.199999999999999">
      <c r="B214" s="207"/>
      <c r="C214" s="208"/>
      <c r="D214" s="203" t="s">
        <v>158</v>
      </c>
      <c r="E214" s="209" t="s">
        <v>32</v>
      </c>
      <c r="F214" s="210" t="s">
        <v>240</v>
      </c>
      <c r="G214" s="208"/>
      <c r="H214" s="209" t="s">
        <v>32</v>
      </c>
      <c r="I214" s="211"/>
      <c r="J214" s="208"/>
      <c r="K214" s="208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158</v>
      </c>
      <c r="AU214" s="216" t="s">
        <v>90</v>
      </c>
      <c r="AV214" s="13" t="s">
        <v>40</v>
      </c>
      <c r="AW214" s="13" t="s">
        <v>38</v>
      </c>
      <c r="AX214" s="13" t="s">
        <v>81</v>
      </c>
      <c r="AY214" s="216" t="s">
        <v>148</v>
      </c>
    </row>
    <row r="215" spans="1:65" s="13" customFormat="1" ht="10.199999999999999">
      <c r="B215" s="207"/>
      <c r="C215" s="208"/>
      <c r="D215" s="203" t="s">
        <v>158</v>
      </c>
      <c r="E215" s="209" t="s">
        <v>32</v>
      </c>
      <c r="F215" s="210" t="s">
        <v>159</v>
      </c>
      <c r="G215" s="208"/>
      <c r="H215" s="209" t="s">
        <v>32</v>
      </c>
      <c r="I215" s="211"/>
      <c r="J215" s="208"/>
      <c r="K215" s="208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158</v>
      </c>
      <c r="AU215" s="216" t="s">
        <v>90</v>
      </c>
      <c r="AV215" s="13" t="s">
        <v>40</v>
      </c>
      <c r="AW215" s="13" t="s">
        <v>38</v>
      </c>
      <c r="AX215" s="13" t="s">
        <v>81</v>
      </c>
      <c r="AY215" s="216" t="s">
        <v>148</v>
      </c>
    </row>
    <row r="216" spans="1:65" s="13" customFormat="1" ht="10.199999999999999">
      <c r="B216" s="207"/>
      <c r="C216" s="208"/>
      <c r="D216" s="203" t="s">
        <v>158</v>
      </c>
      <c r="E216" s="209" t="s">
        <v>32</v>
      </c>
      <c r="F216" s="210" t="s">
        <v>216</v>
      </c>
      <c r="G216" s="208"/>
      <c r="H216" s="209" t="s">
        <v>32</v>
      </c>
      <c r="I216" s="211"/>
      <c r="J216" s="208"/>
      <c r="K216" s="208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158</v>
      </c>
      <c r="AU216" s="216" t="s">
        <v>90</v>
      </c>
      <c r="AV216" s="13" t="s">
        <v>40</v>
      </c>
      <c r="AW216" s="13" t="s">
        <v>38</v>
      </c>
      <c r="AX216" s="13" t="s">
        <v>81</v>
      </c>
      <c r="AY216" s="216" t="s">
        <v>148</v>
      </c>
    </row>
    <row r="217" spans="1:65" s="14" customFormat="1" ht="10.199999999999999">
      <c r="B217" s="217"/>
      <c r="C217" s="218"/>
      <c r="D217" s="203" t="s">
        <v>158</v>
      </c>
      <c r="E217" s="219" t="s">
        <v>32</v>
      </c>
      <c r="F217" s="220" t="s">
        <v>241</v>
      </c>
      <c r="G217" s="218"/>
      <c r="H217" s="221">
        <v>362.47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158</v>
      </c>
      <c r="AU217" s="227" t="s">
        <v>90</v>
      </c>
      <c r="AV217" s="14" t="s">
        <v>90</v>
      </c>
      <c r="AW217" s="14" t="s">
        <v>38</v>
      </c>
      <c r="AX217" s="14" t="s">
        <v>81</v>
      </c>
      <c r="AY217" s="227" t="s">
        <v>148</v>
      </c>
    </row>
    <row r="218" spans="1:65" s="15" customFormat="1" ht="10.199999999999999">
      <c r="B218" s="228"/>
      <c r="C218" s="229"/>
      <c r="D218" s="203" t="s">
        <v>158</v>
      </c>
      <c r="E218" s="230" t="s">
        <v>32</v>
      </c>
      <c r="F218" s="231" t="s">
        <v>161</v>
      </c>
      <c r="G218" s="229"/>
      <c r="H218" s="232">
        <v>362.47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158</v>
      </c>
      <c r="AU218" s="238" t="s">
        <v>90</v>
      </c>
      <c r="AV218" s="15" t="s">
        <v>154</v>
      </c>
      <c r="AW218" s="15" t="s">
        <v>38</v>
      </c>
      <c r="AX218" s="15" t="s">
        <v>40</v>
      </c>
      <c r="AY218" s="238" t="s">
        <v>148</v>
      </c>
    </row>
    <row r="219" spans="1:65" s="2" customFormat="1" ht="21.75" customHeight="1">
      <c r="A219" s="36"/>
      <c r="B219" s="37"/>
      <c r="C219" s="190" t="s">
        <v>293</v>
      </c>
      <c r="D219" s="190" t="s">
        <v>150</v>
      </c>
      <c r="E219" s="191" t="s">
        <v>294</v>
      </c>
      <c r="F219" s="192" t="s">
        <v>295</v>
      </c>
      <c r="G219" s="193" t="s">
        <v>108</v>
      </c>
      <c r="H219" s="194">
        <v>362.47</v>
      </c>
      <c r="I219" s="195"/>
      <c r="J219" s="196">
        <f>ROUND(I219*H219,2)</f>
        <v>0</v>
      </c>
      <c r="K219" s="192" t="s">
        <v>32</v>
      </c>
      <c r="L219" s="41"/>
      <c r="M219" s="197" t="s">
        <v>32</v>
      </c>
      <c r="N219" s="198" t="s">
        <v>52</v>
      </c>
      <c r="O219" s="66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154</v>
      </c>
      <c r="AT219" s="201" t="s">
        <v>150</v>
      </c>
      <c r="AU219" s="201" t="s">
        <v>90</v>
      </c>
      <c r="AY219" s="18" t="s">
        <v>148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8" t="s">
        <v>40</v>
      </c>
      <c r="BK219" s="202">
        <f>ROUND(I219*H219,2)</f>
        <v>0</v>
      </c>
      <c r="BL219" s="18" t="s">
        <v>154</v>
      </c>
      <c r="BM219" s="201" t="s">
        <v>296</v>
      </c>
    </row>
    <row r="220" spans="1:65" s="2" customFormat="1" ht="86.4">
      <c r="A220" s="36"/>
      <c r="B220" s="37"/>
      <c r="C220" s="38"/>
      <c r="D220" s="203" t="s">
        <v>156</v>
      </c>
      <c r="E220" s="38"/>
      <c r="F220" s="204" t="s">
        <v>297</v>
      </c>
      <c r="G220" s="38"/>
      <c r="H220" s="38"/>
      <c r="I220" s="111"/>
      <c r="J220" s="38"/>
      <c r="K220" s="38"/>
      <c r="L220" s="41"/>
      <c r="M220" s="205"/>
      <c r="N220" s="206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8" t="s">
        <v>156</v>
      </c>
      <c r="AU220" s="18" t="s">
        <v>90</v>
      </c>
    </row>
    <row r="221" spans="1:65" s="13" customFormat="1" ht="10.199999999999999">
      <c r="B221" s="207"/>
      <c r="C221" s="208"/>
      <c r="D221" s="203" t="s">
        <v>158</v>
      </c>
      <c r="E221" s="209" t="s">
        <v>32</v>
      </c>
      <c r="F221" s="210" t="s">
        <v>240</v>
      </c>
      <c r="G221" s="208"/>
      <c r="H221" s="209" t="s">
        <v>32</v>
      </c>
      <c r="I221" s="211"/>
      <c r="J221" s="208"/>
      <c r="K221" s="208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158</v>
      </c>
      <c r="AU221" s="216" t="s">
        <v>90</v>
      </c>
      <c r="AV221" s="13" t="s">
        <v>40</v>
      </c>
      <c r="AW221" s="13" t="s">
        <v>38</v>
      </c>
      <c r="AX221" s="13" t="s">
        <v>81</v>
      </c>
      <c r="AY221" s="216" t="s">
        <v>148</v>
      </c>
    </row>
    <row r="222" spans="1:65" s="13" customFormat="1" ht="10.199999999999999">
      <c r="B222" s="207"/>
      <c r="C222" s="208"/>
      <c r="D222" s="203" t="s">
        <v>158</v>
      </c>
      <c r="E222" s="209" t="s">
        <v>32</v>
      </c>
      <c r="F222" s="210" t="s">
        <v>159</v>
      </c>
      <c r="G222" s="208"/>
      <c r="H222" s="209" t="s">
        <v>32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158</v>
      </c>
      <c r="AU222" s="216" t="s">
        <v>90</v>
      </c>
      <c r="AV222" s="13" t="s">
        <v>40</v>
      </c>
      <c r="AW222" s="13" t="s">
        <v>38</v>
      </c>
      <c r="AX222" s="13" t="s">
        <v>81</v>
      </c>
      <c r="AY222" s="216" t="s">
        <v>148</v>
      </c>
    </row>
    <row r="223" spans="1:65" s="13" customFormat="1" ht="10.199999999999999">
      <c r="B223" s="207"/>
      <c r="C223" s="208"/>
      <c r="D223" s="203" t="s">
        <v>158</v>
      </c>
      <c r="E223" s="209" t="s">
        <v>32</v>
      </c>
      <c r="F223" s="210" t="s">
        <v>216</v>
      </c>
      <c r="G223" s="208"/>
      <c r="H223" s="209" t="s">
        <v>32</v>
      </c>
      <c r="I223" s="211"/>
      <c r="J223" s="208"/>
      <c r="K223" s="208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158</v>
      </c>
      <c r="AU223" s="216" t="s">
        <v>90</v>
      </c>
      <c r="AV223" s="13" t="s">
        <v>40</v>
      </c>
      <c r="AW223" s="13" t="s">
        <v>38</v>
      </c>
      <c r="AX223" s="13" t="s">
        <v>81</v>
      </c>
      <c r="AY223" s="216" t="s">
        <v>148</v>
      </c>
    </row>
    <row r="224" spans="1:65" s="14" customFormat="1" ht="10.199999999999999">
      <c r="B224" s="217"/>
      <c r="C224" s="218"/>
      <c r="D224" s="203" t="s">
        <v>158</v>
      </c>
      <c r="E224" s="219" t="s">
        <v>32</v>
      </c>
      <c r="F224" s="220" t="s">
        <v>241</v>
      </c>
      <c r="G224" s="218"/>
      <c r="H224" s="221">
        <v>362.47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158</v>
      </c>
      <c r="AU224" s="227" t="s">
        <v>90</v>
      </c>
      <c r="AV224" s="14" t="s">
        <v>90</v>
      </c>
      <c r="AW224" s="14" t="s">
        <v>38</v>
      </c>
      <c r="AX224" s="14" t="s">
        <v>81</v>
      </c>
      <c r="AY224" s="227" t="s">
        <v>148</v>
      </c>
    </row>
    <row r="225" spans="1:65" s="15" customFormat="1" ht="10.199999999999999">
      <c r="B225" s="228"/>
      <c r="C225" s="229"/>
      <c r="D225" s="203" t="s">
        <v>158</v>
      </c>
      <c r="E225" s="230" t="s">
        <v>32</v>
      </c>
      <c r="F225" s="231" t="s">
        <v>161</v>
      </c>
      <c r="G225" s="229"/>
      <c r="H225" s="232">
        <v>362.47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158</v>
      </c>
      <c r="AU225" s="238" t="s">
        <v>90</v>
      </c>
      <c r="AV225" s="15" t="s">
        <v>154</v>
      </c>
      <c r="AW225" s="15" t="s">
        <v>38</v>
      </c>
      <c r="AX225" s="15" t="s">
        <v>40</v>
      </c>
      <c r="AY225" s="238" t="s">
        <v>148</v>
      </c>
    </row>
    <row r="226" spans="1:65" s="2" customFormat="1" ht="16.5" customHeight="1">
      <c r="A226" s="36"/>
      <c r="B226" s="37"/>
      <c r="C226" s="190" t="s">
        <v>298</v>
      </c>
      <c r="D226" s="190" t="s">
        <v>150</v>
      </c>
      <c r="E226" s="191" t="s">
        <v>299</v>
      </c>
      <c r="F226" s="192" t="s">
        <v>300</v>
      </c>
      <c r="G226" s="193" t="s">
        <v>108</v>
      </c>
      <c r="H226" s="194">
        <v>9.27</v>
      </c>
      <c r="I226" s="195"/>
      <c r="J226" s="196">
        <f>ROUND(I226*H226,2)</f>
        <v>0</v>
      </c>
      <c r="K226" s="192" t="s">
        <v>153</v>
      </c>
      <c r="L226" s="41"/>
      <c r="M226" s="197" t="s">
        <v>32</v>
      </c>
      <c r="N226" s="198" t="s">
        <v>52</v>
      </c>
      <c r="O226" s="66"/>
      <c r="P226" s="199">
        <f>O226*H226</f>
        <v>0</v>
      </c>
      <c r="Q226" s="199">
        <v>0.40799999999999997</v>
      </c>
      <c r="R226" s="199">
        <f>Q226*H226</f>
        <v>3.7821599999999997</v>
      </c>
      <c r="S226" s="199">
        <v>0</v>
      </c>
      <c r="T226" s="20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1" t="s">
        <v>154</v>
      </c>
      <c r="AT226" s="201" t="s">
        <v>150</v>
      </c>
      <c r="AU226" s="201" t="s">
        <v>90</v>
      </c>
      <c r="AY226" s="18" t="s">
        <v>148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8" t="s">
        <v>40</v>
      </c>
      <c r="BK226" s="202">
        <f>ROUND(I226*H226,2)</f>
        <v>0</v>
      </c>
      <c r="BL226" s="18" t="s">
        <v>154</v>
      </c>
      <c r="BM226" s="201" t="s">
        <v>301</v>
      </c>
    </row>
    <row r="227" spans="1:65" s="13" customFormat="1" ht="10.199999999999999">
      <c r="B227" s="207"/>
      <c r="C227" s="208"/>
      <c r="D227" s="203" t="s">
        <v>158</v>
      </c>
      <c r="E227" s="209" t="s">
        <v>32</v>
      </c>
      <c r="F227" s="210" t="s">
        <v>159</v>
      </c>
      <c r="G227" s="208"/>
      <c r="H227" s="209" t="s">
        <v>32</v>
      </c>
      <c r="I227" s="211"/>
      <c r="J227" s="208"/>
      <c r="K227" s="208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158</v>
      </c>
      <c r="AU227" s="216" t="s">
        <v>90</v>
      </c>
      <c r="AV227" s="13" t="s">
        <v>40</v>
      </c>
      <c r="AW227" s="13" t="s">
        <v>38</v>
      </c>
      <c r="AX227" s="13" t="s">
        <v>81</v>
      </c>
      <c r="AY227" s="216" t="s">
        <v>148</v>
      </c>
    </row>
    <row r="228" spans="1:65" s="14" customFormat="1" ht="10.199999999999999">
      <c r="B228" s="217"/>
      <c r="C228" s="218"/>
      <c r="D228" s="203" t="s">
        <v>158</v>
      </c>
      <c r="E228" s="219" t="s">
        <v>32</v>
      </c>
      <c r="F228" s="220" t="s">
        <v>106</v>
      </c>
      <c r="G228" s="218"/>
      <c r="H228" s="221">
        <v>9.27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158</v>
      </c>
      <c r="AU228" s="227" t="s">
        <v>90</v>
      </c>
      <c r="AV228" s="14" t="s">
        <v>90</v>
      </c>
      <c r="AW228" s="14" t="s">
        <v>38</v>
      </c>
      <c r="AX228" s="14" t="s">
        <v>81</v>
      </c>
      <c r="AY228" s="227" t="s">
        <v>148</v>
      </c>
    </row>
    <row r="229" spans="1:65" s="15" customFormat="1" ht="10.199999999999999">
      <c r="B229" s="228"/>
      <c r="C229" s="229"/>
      <c r="D229" s="203" t="s">
        <v>158</v>
      </c>
      <c r="E229" s="230" t="s">
        <v>32</v>
      </c>
      <c r="F229" s="231" t="s">
        <v>161</v>
      </c>
      <c r="G229" s="229"/>
      <c r="H229" s="232">
        <v>9.27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158</v>
      </c>
      <c r="AU229" s="238" t="s">
        <v>90</v>
      </c>
      <c r="AV229" s="15" t="s">
        <v>154</v>
      </c>
      <c r="AW229" s="15" t="s">
        <v>38</v>
      </c>
      <c r="AX229" s="15" t="s">
        <v>40</v>
      </c>
      <c r="AY229" s="238" t="s">
        <v>148</v>
      </c>
    </row>
    <row r="230" spans="1:65" s="2" customFormat="1" ht="16.5" customHeight="1">
      <c r="A230" s="36"/>
      <c r="B230" s="37"/>
      <c r="C230" s="190" t="s">
        <v>302</v>
      </c>
      <c r="D230" s="190" t="s">
        <v>150</v>
      </c>
      <c r="E230" s="191" t="s">
        <v>303</v>
      </c>
      <c r="F230" s="192" t="s">
        <v>304</v>
      </c>
      <c r="G230" s="193" t="s">
        <v>108</v>
      </c>
      <c r="H230" s="194">
        <v>356.14</v>
      </c>
      <c r="I230" s="195"/>
      <c r="J230" s="196">
        <f>ROUND(I230*H230,2)</f>
        <v>0</v>
      </c>
      <c r="K230" s="192" t="s">
        <v>153</v>
      </c>
      <c r="L230" s="41"/>
      <c r="M230" s="197" t="s">
        <v>32</v>
      </c>
      <c r="N230" s="198" t="s">
        <v>52</v>
      </c>
      <c r="O230" s="66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1" t="s">
        <v>154</v>
      </c>
      <c r="AT230" s="201" t="s">
        <v>150</v>
      </c>
      <c r="AU230" s="201" t="s">
        <v>90</v>
      </c>
      <c r="AY230" s="18" t="s">
        <v>148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8" t="s">
        <v>40</v>
      </c>
      <c r="BK230" s="202">
        <f>ROUND(I230*H230,2)</f>
        <v>0</v>
      </c>
      <c r="BL230" s="18" t="s">
        <v>154</v>
      </c>
      <c r="BM230" s="201" t="s">
        <v>305</v>
      </c>
    </row>
    <row r="231" spans="1:65" s="2" customFormat="1" ht="76.8">
      <c r="A231" s="36"/>
      <c r="B231" s="37"/>
      <c r="C231" s="38"/>
      <c r="D231" s="203" t="s">
        <v>156</v>
      </c>
      <c r="E231" s="38"/>
      <c r="F231" s="204" t="s">
        <v>306</v>
      </c>
      <c r="G231" s="38"/>
      <c r="H231" s="38"/>
      <c r="I231" s="111"/>
      <c r="J231" s="38"/>
      <c r="K231" s="38"/>
      <c r="L231" s="41"/>
      <c r="M231" s="205"/>
      <c r="N231" s="206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8" t="s">
        <v>156</v>
      </c>
      <c r="AU231" s="18" t="s">
        <v>90</v>
      </c>
    </row>
    <row r="232" spans="1:65" s="13" customFormat="1" ht="10.199999999999999">
      <c r="B232" s="207"/>
      <c r="C232" s="208"/>
      <c r="D232" s="203" t="s">
        <v>158</v>
      </c>
      <c r="E232" s="209" t="s">
        <v>32</v>
      </c>
      <c r="F232" s="210" t="s">
        <v>240</v>
      </c>
      <c r="G232" s="208"/>
      <c r="H232" s="209" t="s">
        <v>32</v>
      </c>
      <c r="I232" s="211"/>
      <c r="J232" s="208"/>
      <c r="K232" s="208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158</v>
      </c>
      <c r="AU232" s="216" t="s">
        <v>90</v>
      </c>
      <c r="AV232" s="13" t="s">
        <v>40</v>
      </c>
      <c r="AW232" s="13" t="s">
        <v>38</v>
      </c>
      <c r="AX232" s="13" t="s">
        <v>81</v>
      </c>
      <c r="AY232" s="216" t="s">
        <v>148</v>
      </c>
    </row>
    <row r="233" spans="1:65" s="13" customFormat="1" ht="10.199999999999999">
      <c r="B233" s="207"/>
      <c r="C233" s="208"/>
      <c r="D233" s="203" t="s">
        <v>158</v>
      </c>
      <c r="E233" s="209" t="s">
        <v>32</v>
      </c>
      <c r="F233" s="210" t="s">
        <v>159</v>
      </c>
      <c r="G233" s="208"/>
      <c r="H233" s="209" t="s">
        <v>32</v>
      </c>
      <c r="I233" s="211"/>
      <c r="J233" s="208"/>
      <c r="K233" s="208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158</v>
      </c>
      <c r="AU233" s="216" t="s">
        <v>90</v>
      </c>
      <c r="AV233" s="13" t="s">
        <v>40</v>
      </c>
      <c r="AW233" s="13" t="s">
        <v>38</v>
      </c>
      <c r="AX233" s="13" t="s">
        <v>81</v>
      </c>
      <c r="AY233" s="216" t="s">
        <v>148</v>
      </c>
    </row>
    <row r="234" spans="1:65" s="13" customFormat="1" ht="10.199999999999999">
      <c r="B234" s="207"/>
      <c r="C234" s="208"/>
      <c r="D234" s="203" t="s">
        <v>158</v>
      </c>
      <c r="E234" s="209" t="s">
        <v>32</v>
      </c>
      <c r="F234" s="210" t="s">
        <v>216</v>
      </c>
      <c r="G234" s="208"/>
      <c r="H234" s="209" t="s">
        <v>32</v>
      </c>
      <c r="I234" s="211"/>
      <c r="J234" s="208"/>
      <c r="K234" s="208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158</v>
      </c>
      <c r="AU234" s="216" t="s">
        <v>90</v>
      </c>
      <c r="AV234" s="13" t="s">
        <v>40</v>
      </c>
      <c r="AW234" s="13" t="s">
        <v>38</v>
      </c>
      <c r="AX234" s="13" t="s">
        <v>81</v>
      </c>
      <c r="AY234" s="216" t="s">
        <v>148</v>
      </c>
    </row>
    <row r="235" spans="1:65" s="14" customFormat="1" ht="10.199999999999999">
      <c r="B235" s="217"/>
      <c r="C235" s="218"/>
      <c r="D235" s="203" t="s">
        <v>158</v>
      </c>
      <c r="E235" s="219" t="s">
        <v>32</v>
      </c>
      <c r="F235" s="220" t="s">
        <v>113</v>
      </c>
      <c r="G235" s="218"/>
      <c r="H235" s="221">
        <v>356.14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158</v>
      </c>
      <c r="AU235" s="227" t="s">
        <v>90</v>
      </c>
      <c r="AV235" s="14" t="s">
        <v>90</v>
      </c>
      <c r="AW235" s="14" t="s">
        <v>38</v>
      </c>
      <c r="AX235" s="14" t="s">
        <v>81</v>
      </c>
      <c r="AY235" s="227" t="s">
        <v>148</v>
      </c>
    </row>
    <row r="236" spans="1:65" s="15" customFormat="1" ht="10.199999999999999">
      <c r="B236" s="228"/>
      <c r="C236" s="229"/>
      <c r="D236" s="203" t="s">
        <v>158</v>
      </c>
      <c r="E236" s="230" t="s">
        <v>32</v>
      </c>
      <c r="F236" s="231" t="s">
        <v>161</v>
      </c>
      <c r="G236" s="229"/>
      <c r="H236" s="232">
        <v>356.14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158</v>
      </c>
      <c r="AU236" s="238" t="s">
        <v>90</v>
      </c>
      <c r="AV236" s="15" t="s">
        <v>154</v>
      </c>
      <c r="AW236" s="15" t="s">
        <v>38</v>
      </c>
      <c r="AX236" s="15" t="s">
        <v>40</v>
      </c>
      <c r="AY236" s="238" t="s">
        <v>148</v>
      </c>
    </row>
    <row r="237" spans="1:65" s="2" customFormat="1" ht="16.5" customHeight="1">
      <c r="A237" s="36"/>
      <c r="B237" s="37"/>
      <c r="C237" s="239" t="s">
        <v>307</v>
      </c>
      <c r="D237" s="239" t="s">
        <v>202</v>
      </c>
      <c r="E237" s="240" t="s">
        <v>308</v>
      </c>
      <c r="F237" s="241" t="s">
        <v>309</v>
      </c>
      <c r="G237" s="242" t="s">
        <v>108</v>
      </c>
      <c r="H237" s="243">
        <v>409.56099999999998</v>
      </c>
      <c r="I237" s="244"/>
      <c r="J237" s="245">
        <f>ROUND(I237*H237,2)</f>
        <v>0</v>
      </c>
      <c r="K237" s="241" t="s">
        <v>153</v>
      </c>
      <c r="L237" s="246"/>
      <c r="M237" s="247" t="s">
        <v>32</v>
      </c>
      <c r="N237" s="248" t="s">
        <v>52</v>
      </c>
      <c r="O237" s="66"/>
      <c r="P237" s="199">
        <f>O237*H237</f>
        <v>0</v>
      </c>
      <c r="Q237" s="199">
        <v>1.3500000000000001E-3</v>
      </c>
      <c r="R237" s="199">
        <f>Q237*H237</f>
        <v>0.55290735000000002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194</v>
      </c>
      <c r="AT237" s="201" t="s">
        <v>202</v>
      </c>
      <c r="AU237" s="201" t="s">
        <v>90</v>
      </c>
      <c r="AY237" s="18" t="s">
        <v>148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8" t="s">
        <v>40</v>
      </c>
      <c r="BK237" s="202">
        <f>ROUND(I237*H237,2)</f>
        <v>0</v>
      </c>
      <c r="BL237" s="18" t="s">
        <v>154</v>
      </c>
      <c r="BM237" s="201" t="s">
        <v>310</v>
      </c>
    </row>
    <row r="238" spans="1:65" s="2" customFormat="1" ht="19.2">
      <c r="A238" s="36"/>
      <c r="B238" s="37"/>
      <c r="C238" s="38"/>
      <c r="D238" s="203" t="s">
        <v>207</v>
      </c>
      <c r="E238" s="38"/>
      <c r="F238" s="204" t="s">
        <v>311</v>
      </c>
      <c r="G238" s="38"/>
      <c r="H238" s="38"/>
      <c r="I238" s="111"/>
      <c r="J238" s="38"/>
      <c r="K238" s="38"/>
      <c r="L238" s="41"/>
      <c r="M238" s="205"/>
      <c r="N238" s="206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8" t="s">
        <v>207</v>
      </c>
      <c r="AU238" s="18" t="s">
        <v>90</v>
      </c>
    </row>
    <row r="239" spans="1:65" s="14" customFormat="1" ht="10.199999999999999">
      <c r="B239" s="217"/>
      <c r="C239" s="218"/>
      <c r="D239" s="203" t="s">
        <v>158</v>
      </c>
      <c r="E239" s="219" t="s">
        <v>32</v>
      </c>
      <c r="F239" s="220" t="s">
        <v>115</v>
      </c>
      <c r="G239" s="218"/>
      <c r="H239" s="221">
        <v>356.14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158</v>
      </c>
      <c r="AU239" s="227" t="s">
        <v>90</v>
      </c>
      <c r="AV239" s="14" t="s">
        <v>90</v>
      </c>
      <c r="AW239" s="14" t="s">
        <v>38</v>
      </c>
      <c r="AX239" s="14" t="s">
        <v>40</v>
      </c>
      <c r="AY239" s="227" t="s">
        <v>148</v>
      </c>
    </row>
    <row r="240" spans="1:65" s="14" customFormat="1" ht="10.199999999999999">
      <c r="B240" s="217"/>
      <c r="C240" s="218"/>
      <c r="D240" s="203" t="s">
        <v>158</v>
      </c>
      <c r="E240" s="218"/>
      <c r="F240" s="220" t="s">
        <v>312</v>
      </c>
      <c r="G240" s="218"/>
      <c r="H240" s="221">
        <v>409.56099999999998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158</v>
      </c>
      <c r="AU240" s="227" t="s">
        <v>90</v>
      </c>
      <c r="AV240" s="14" t="s">
        <v>90</v>
      </c>
      <c r="AW240" s="14" t="s">
        <v>4</v>
      </c>
      <c r="AX240" s="14" t="s">
        <v>40</v>
      </c>
      <c r="AY240" s="227" t="s">
        <v>148</v>
      </c>
    </row>
    <row r="241" spans="1:65" s="2" customFormat="1" ht="21.75" customHeight="1">
      <c r="A241" s="36"/>
      <c r="B241" s="37"/>
      <c r="C241" s="190" t="s">
        <v>313</v>
      </c>
      <c r="D241" s="190" t="s">
        <v>150</v>
      </c>
      <c r="E241" s="191" t="s">
        <v>314</v>
      </c>
      <c r="F241" s="192" t="s">
        <v>315</v>
      </c>
      <c r="G241" s="193" t="s">
        <v>108</v>
      </c>
      <c r="H241" s="194">
        <v>356.14</v>
      </c>
      <c r="I241" s="195"/>
      <c r="J241" s="196">
        <f>ROUND(I241*H241,2)</f>
        <v>0</v>
      </c>
      <c r="K241" s="192" t="s">
        <v>153</v>
      </c>
      <c r="L241" s="41"/>
      <c r="M241" s="197" t="s">
        <v>32</v>
      </c>
      <c r="N241" s="198" t="s">
        <v>52</v>
      </c>
      <c r="O241" s="66"/>
      <c r="P241" s="199">
        <f>O241*H241</f>
        <v>0</v>
      </c>
      <c r="Q241" s="199">
        <v>8.8000000000000005E-3</v>
      </c>
      <c r="R241" s="199">
        <f>Q241*H241</f>
        <v>3.1340319999999999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154</v>
      </c>
      <c r="AT241" s="201" t="s">
        <v>150</v>
      </c>
      <c r="AU241" s="201" t="s">
        <v>90</v>
      </c>
      <c r="AY241" s="18" t="s">
        <v>148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8" t="s">
        <v>40</v>
      </c>
      <c r="BK241" s="202">
        <f>ROUND(I241*H241,2)</f>
        <v>0</v>
      </c>
      <c r="BL241" s="18" t="s">
        <v>154</v>
      </c>
      <c r="BM241" s="201" t="s">
        <v>316</v>
      </c>
    </row>
    <row r="242" spans="1:65" s="2" customFormat="1" ht="33" customHeight="1">
      <c r="A242" s="36"/>
      <c r="B242" s="37"/>
      <c r="C242" s="190" t="s">
        <v>317</v>
      </c>
      <c r="D242" s="190" t="s">
        <v>150</v>
      </c>
      <c r="E242" s="191" t="s">
        <v>318</v>
      </c>
      <c r="F242" s="192" t="s">
        <v>319</v>
      </c>
      <c r="G242" s="193" t="s">
        <v>108</v>
      </c>
      <c r="H242" s="194">
        <v>6.33</v>
      </c>
      <c r="I242" s="195"/>
      <c r="J242" s="196">
        <f>ROUND(I242*H242,2)</f>
        <v>0</v>
      </c>
      <c r="K242" s="192" t="s">
        <v>153</v>
      </c>
      <c r="L242" s="41"/>
      <c r="M242" s="197" t="s">
        <v>32</v>
      </c>
      <c r="N242" s="198" t="s">
        <v>52</v>
      </c>
      <c r="O242" s="66"/>
      <c r="P242" s="199">
        <f>O242*H242</f>
        <v>0</v>
      </c>
      <c r="Q242" s="199">
        <v>8.4250000000000005E-2</v>
      </c>
      <c r="R242" s="199">
        <f>Q242*H242</f>
        <v>0.53330250000000001</v>
      </c>
      <c r="S242" s="199">
        <v>0</v>
      </c>
      <c r="T242" s="20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1" t="s">
        <v>154</v>
      </c>
      <c r="AT242" s="201" t="s">
        <v>150</v>
      </c>
      <c r="AU242" s="201" t="s">
        <v>90</v>
      </c>
      <c r="AY242" s="18" t="s">
        <v>148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8" t="s">
        <v>40</v>
      </c>
      <c r="BK242" s="202">
        <f>ROUND(I242*H242,2)</f>
        <v>0</v>
      </c>
      <c r="BL242" s="18" t="s">
        <v>154</v>
      </c>
      <c r="BM242" s="201" t="s">
        <v>320</v>
      </c>
    </row>
    <row r="243" spans="1:65" s="2" customFormat="1" ht="115.2">
      <c r="A243" s="36"/>
      <c r="B243" s="37"/>
      <c r="C243" s="38"/>
      <c r="D243" s="203" t="s">
        <v>156</v>
      </c>
      <c r="E243" s="38"/>
      <c r="F243" s="204" t="s">
        <v>321</v>
      </c>
      <c r="G243" s="38"/>
      <c r="H243" s="38"/>
      <c r="I243" s="111"/>
      <c r="J243" s="38"/>
      <c r="K243" s="38"/>
      <c r="L243" s="41"/>
      <c r="M243" s="205"/>
      <c r="N243" s="206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8" t="s">
        <v>156</v>
      </c>
      <c r="AU243" s="18" t="s">
        <v>90</v>
      </c>
    </row>
    <row r="244" spans="1:65" s="13" customFormat="1" ht="10.199999999999999">
      <c r="B244" s="207"/>
      <c r="C244" s="208"/>
      <c r="D244" s="203" t="s">
        <v>158</v>
      </c>
      <c r="E244" s="209" t="s">
        <v>32</v>
      </c>
      <c r="F244" s="210" t="s">
        <v>240</v>
      </c>
      <c r="G244" s="208"/>
      <c r="H244" s="209" t="s">
        <v>32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158</v>
      </c>
      <c r="AU244" s="216" t="s">
        <v>90</v>
      </c>
      <c r="AV244" s="13" t="s">
        <v>40</v>
      </c>
      <c r="AW244" s="13" t="s">
        <v>38</v>
      </c>
      <c r="AX244" s="13" t="s">
        <v>81</v>
      </c>
      <c r="AY244" s="216" t="s">
        <v>148</v>
      </c>
    </row>
    <row r="245" spans="1:65" s="13" customFormat="1" ht="10.199999999999999">
      <c r="B245" s="207"/>
      <c r="C245" s="208"/>
      <c r="D245" s="203" t="s">
        <v>158</v>
      </c>
      <c r="E245" s="209" t="s">
        <v>32</v>
      </c>
      <c r="F245" s="210" t="s">
        <v>159</v>
      </c>
      <c r="G245" s="208"/>
      <c r="H245" s="209" t="s">
        <v>32</v>
      </c>
      <c r="I245" s="211"/>
      <c r="J245" s="208"/>
      <c r="K245" s="208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158</v>
      </c>
      <c r="AU245" s="216" t="s">
        <v>90</v>
      </c>
      <c r="AV245" s="13" t="s">
        <v>40</v>
      </c>
      <c r="AW245" s="13" t="s">
        <v>38</v>
      </c>
      <c r="AX245" s="13" t="s">
        <v>81</v>
      </c>
      <c r="AY245" s="216" t="s">
        <v>148</v>
      </c>
    </row>
    <row r="246" spans="1:65" s="13" customFormat="1" ht="10.199999999999999">
      <c r="B246" s="207"/>
      <c r="C246" s="208"/>
      <c r="D246" s="203" t="s">
        <v>158</v>
      </c>
      <c r="E246" s="209" t="s">
        <v>32</v>
      </c>
      <c r="F246" s="210" t="s">
        <v>216</v>
      </c>
      <c r="G246" s="208"/>
      <c r="H246" s="209" t="s">
        <v>32</v>
      </c>
      <c r="I246" s="211"/>
      <c r="J246" s="208"/>
      <c r="K246" s="208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158</v>
      </c>
      <c r="AU246" s="216" t="s">
        <v>90</v>
      </c>
      <c r="AV246" s="13" t="s">
        <v>40</v>
      </c>
      <c r="AW246" s="13" t="s">
        <v>38</v>
      </c>
      <c r="AX246" s="13" t="s">
        <v>81</v>
      </c>
      <c r="AY246" s="216" t="s">
        <v>148</v>
      </c>
    </row>
    <row r="247" spans="1:65" s="14" customFormat="1" ht="10.199999999999999">
      <c r="B247" s="217"/>
      <c r="C247" s="218"/>
      <c r="D247" s="203" t="s">
        <v>158</v>
      </c>
      <c r="E247" s="219" t="s">
        <v>32</v>
      </c>
      <c r="F247" s="220" t="s">
        <v>322</v>
      </c>
      <c r="G247" s="218"/>
      <c r="H247" s="221">
        <v>6.33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158</v>
      </c>
      <c r="AU247" s="227" t="s">
        <v>90</v>
      </c>
      <c r="AV247" s="14" t="s">
        <v>90</v>
      </c>
      <c r="AW247" s="14" t="s">
        <v>38</v>
      </c>
      <c r="AX247" s="14" t="s">
        <v>81</v>
      </c>
      <c r="AY247" s="227" t="s">
        <v>148</v>
      </c>
    </row>
    <row r="248" spans="1:65" s="15" customFormat="1" ht="10.199999999999999">
      <c r="B248" s="228"/>
      <c r="C248" s="229"/>
      <c r="D248" s="203" t="s">
        <v>158</v>
      </c>
      <c r="E248" s="230" t="s">
        <v>32</v>
      </c>
      <c r="F248" s="231" t="s">
        <v>161</v>
      </c>
      <c r="G248" s="229"/>
      <c r="H248" s="232">
        <v>6.33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158</v>
      </c>
      <c r="AU248" s="238" t="s">
        <v>90</v>
      </c>
      <c r="AV248" s="15" t="s">
        <v>154</v>
      </c>
      <c r="AW248" s="15" t="s">
        <v>38</v>
      </c>
      <c r="AX248" s="15" t="s">
        <v>40</v>
      </c>
      <c r="AY248" s="238" t="s">
        <v>148</v>
      </c>
    </row>
    <row r="249" spans="1:65" s="2" customFormat="1" ht="16.5" customHeight="1">
      <c r="A249" s="36"/>
      <c r="B249" s="37"/>
      <c r="C249" s="239" t="s">
        <v>323</v>
      </c>
      <c r="D249" s="239" t="s">
        <v>202</v>
      </c>
      <c r="E249" s="240" t="s">
        <v>324</v>
      </c>
      <c r="F249" s="241" t="s">
        <v>325</v>
      </c>
      <c r="G249" s="242" t="s">
        <v>108</v>
      </c>
      <c r="H249" s="243">
        <v>6.52</v>
      </c>
      <c r="I249" s="244"/>
      <c r="J249" s="245">
        <f>ROUND(I249*H249,2)</f>
        <v>0</v>
      </c>
      <c r="K249" s="241" t="s">
        <v>153</v>
      </c>
      <c r="L249" s="246"/>
      <c r="M249" s="247" t="s">
        <v>32</v>
      </c>
      <c r="N249" s="248" t="s">
        <v>52</v>
      </c>
      <c r="O249" s="66"/>
      <c r="P249" s="199">
        <f>O249*H249</f>
        <v>0</v>
      </c>
      <c r="Q249" s="199">
        <v>0.13100000000000001</v>
      </c>
      <c r="R249" s="199">
        <f>Q249*H249</f>
        <v>0.85411999999999999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194</v>
      </c>
      <c r="AT249" s="201" t="s">
        <v>202</v>
      </c>
      <c r="AU249" s="201" t="s">
        <v>90</v>
      </c>
      <c r="AY249" s="18" t="s">
        <v>148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8" t="s">
        <v>40</v>
      </c>
      <c r="BK249" s="202">
        <f>ROUND(I249*H249,2)</f>
        <v>0</v>
      </c>
      <c r="BL249" s="18" t="s">
        <v>154</v>
      </c>
      <c r="BM249" s="201" t="s">
        <v>326</v>
      </c>
    </row>
    <row r="250" spans="1:65" s="2" customFormat="1" ht="19.2">
      <c r="A250" s="36"/>
      <c r="B250" s="37"/>
      <c r="C250" s="38"/>
      <c r="D250" s="203" t="s">
        <v>207</v>
      </c>
      <c r="E250" s="38"/>
      <c r="F250" s="204" t="s">
        <v>327</v>
      </c>
      <c r="G250" s="38"/>
      <c r="H250" s="38"/>
      <c r="I250" s="111"/>
      <c r="J250" s="38"/>
      <c r="K250" s="38"/>
      <c r="L250" s="41"/>
      <c r="M250" s="205"/>
      <c r="N250" s="206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8" t="s">
        <v>207</v>
      </c>
      <c r="AU250" s="18" t="s">
        <v>90</v>
      </c>
    </row>
    <row r="251" spans="1:65" s="14" customFormat="1" ht="10.199999999999999">
      <c r="B251" s="217"/>
      <c r="C251" s="218"/>
      <c r="D251" s="203" t="s">
        <v>158</v>
      </c>
      <c r="E251" s="218"/>
      <c r="F251" s="220" t="s">
        <v>328</v>
      </c>
      <c r="G251" s="218"/>
      <c r="H251" s="221">
        <v>6.52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158</v>
      </c>
      <c r="AU251" s="227" t="s">
        <v>90</v>
      </c>
      <c r="AV251" s="14" t="s">
        <v>90</v>
      </c>
      <c r="AW251" s="14" t="s">
        <v>4</v>
      </c>
      <c r="AX251" s="14" t="s">
        <v>40</v>
      </c>
      <c r="AY251" s="227" t="s">
        <v>148</v>
      </c>
    </row>
    <row r="252" spans="1:65" s="12" customFormat="1" ht="22.8" customHeight="1">
      <c r="B252" s="174"/>
      <c r="C252" s="175"/>
      <c r="D252" s="176" t="s">
        <v>80</v>
      </c>
      <c r="E252" s="188" t="s">
        <v>201</v>
      </c>
      <c r="F252" s="188" t="s">
        <v>329</v>
      </c>
      <c r="G252" s="175"/>
      <c r="H252" s="175"/>
      <c r="I252" s="178"/>
      <c r="J252" s="189">
        <f>BK252</f>
        <v>0</v>
      </c>
      <c r="K252" s="175"/>
      <c r="L252" s="180"/>
      <c r="M252" s="181"/>
      <c r="N252" s="182"/>
      <c r="O252" s="182"/>
      <c r="P252" s="183">
        <f>SUM(P253:P305)</f>
        <v>0</v>
      </c>
      <c r="Q252" s="182"/>
      <c r="R252" s="183">
        <f>SUM(R253:R305)</f>
        <v>86.543456233599997</v>
      </c>
      <c r="S252" s="182"/>
      <c r="T252" s="184">
        <f>SUM(T253:T305)</f>
        <v>0.54999999999999993</v>
      </c>
      <c r="AR252" s="185" t="s">
        <v>40</v>
      </c>
      <c r="AT252" s="186" t="s">
        <v>80</v>
      </c>
      <c r="AU252" s="186" t="s">
        <v>40</v>
      </c>
      <c r="AY252" s="185" t="s">
        <v>148</v>
      </c>
      <c r="BK252" s="187">
        <f>SUM(BK253:BK305)</f>
        <v>0</v>
      </c>
    </row>
    <row r="253" spans="1:65" s="2" customFormat="1" ht="21.75" customHeight="1">
      <c r="A253" s="36"/>
      <c r="B253" s="37"/>
      <c r="C253" s="190" t="s">
        <v>330</v>
      </c>
      <c r="D253" s="190" t="s">
        <v>150</v>
      </c>
      <c r="E253" s="191" t="s">
        <v>331</v>
      </c>
      <c r="F253" s="192" t="s">
        <v>332</v>
      </c>
      <c r="G253" s="193" t="s">
        <v>99</v>
      </c>
      <c r="H253" s="194">
        <v>222.43</v>
      </c>
      <c r="I253" s="195"/>
      <c r="J253" s="196">
        <f>ROUND(I253*H253,2)</f>
        <v>0</v>
      </c>
      <c r="K253" s="192" t="s">
        <v>333</v>
      </c>
      <c r="L253" s="41"/>
      <c r="M253" s="197" t="s">
        <v>32</v>
      </c>
      <c r="N253" s="198" t="s">
        <v>52</v>
      </c>
      <c r="O253" s="66"/>
      <c r="P253" s="199">
        <f>O253*H253</f>
        <v>0</v>
      </c>
      <c r="Q253" s="199">
        <v>0.16850351999999999</v>
      </c>
      <c r="R253" s="199">
        <f>Q253*H253</f>
        <v>37.480237953599996</v>
      </c>
      <c r="S253" s="199">
        <v>0</v>
      </c>
      <c r="T253" s="20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1" t="s">
        <v>154</v>
      </c>
      <c r="AT253" s="201" t="s">
        <v>150</v>
      </c>
      <c r="AU253" s="201" t="s">
        <v>90</v>
      </c>
      <c r="AY253" s="18" t="s">
        <v>148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8" t="s">
        <v>40</v>
      </c>
      <c r="BK253" s="202">
        <f>ROUND(I253*H253,2)</f>
        <v>0</v>
      </c>
      <c r="BL253" s="18" t="s">
        <v>154</v>
      </c>
      <c r="BM253" s="201" t="s">
        <v>334</v>
      </c>
    </row>
    <row r="254" spans="1:65" s="2" customFormat="1" ht="86.4">
      <c r="A254" s="36"/>
      <c r="B254" s="37"/>
      <c r="C254" s="38"/>
      <c r="D254" s="203" t="s">
        <v>156</v>
      </c>
      <c r="E254" s="38"/>
      <c r="F254" s="204" t="s">
        <v>335</v>
      </c>
      <c r="G254" s="38"/>
      <c r="H254" s="38"/>
      <c r="I254" s="111"/>
      <c r="J254" s="38"/>
      <c r="K254" s="38"/>
      <c r="L254" s="41"/>
      <c r="M254" s="205"/>
      <c r="N254" s="206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8" t="s">
        <v>156</v>
      </c>
      <c r="AU254" s="18" t="s">
        <v>90</v>
      </c>
    </row>
    <row r="255" spans="1:65" s="2" customFormat="1" ht="19.2">
      <c r="A255" s="36"/>
      <c r="B255" s="37"/>
      <c r="C255" s="38"/>
      <c r="D255" s="203" t="s">
        <v>207</v>
      </c>
      <c r="E255" s="38"/>
      <c r="F255" s="204" t="s">
        <v>336</v>
      </c>
      <c r="G255" s="38"/>
      <c r="H255" s="38"/>
      <c r="I255" s="111"/>
      <c r="J255" s="38"/>
      <c r="K255" s="38"/>
      <c r="L255" s="41"/>
      <c r="M255" s="205"/>
      <c r="N255" s="206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8" t="s">
        <v>207</v>
      </c>
      <c r="AU255" s="18" t="s">
        <v>90</v>
      </c>
    </row>
    <row r="256" spans="1:65" s="13" customFormat="1" ht="10.199999999999999">
      <c r="B256" s="207"/>
      <c r="C256" s="208"/>
      <c r="D256" s="203" t="s">
        <v>158</v>
      </c>
      <c r="E256" s="209" t="s">
        <v>32</v>
      </c>
      <c r="F256" s="210" t="s">
        <v>337</v>
      </c>
      <c r="G256" s="208"/>
      <c r="H256" s="209" t="s">
        <v>32</v>
      </c>
      <c r="I256" s="211"/>
      <c r="J256" s="208"/>
      <c r="K256" s="208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158</v>
      </c>
      <c r="AU256" s="216" t="s">
        <v>90</v>
      </c>
      <c r="AV256" s="13" t="s">
        <v>40</v>
      </c>
      <c r="AW256" s="13" t="s">
        <v>38</v>
      </c>
      <c r="AX256" s="13" t="s">
        <v>81</v>
      </c>
      <c r="AY256" s="216" t="s">
        <v>148</v>
      </c>
    </row>
    <row r="257" spans="1:65" s="13" customFormat="1" ht="10.199999999999999">
      <c r="B257" s="207"/>
      <c r="C257" s="208"/>
      <c r="D257" s="203" t="s">
        <v>158</v>
      </c>
      <c r="E257" s="209" t="s">
        <v>32</v>
      </c>
      <c r="F257" s="210" t="s">
        <v>159</v>
      </c>
      <c r="G257" s="208"/>
      <c r="H257" s="209" t="s">
        <v>32</v>
      </c>
      <c r="I257" s="211"/>
      <c r="J257" s="208"/>
      <c r="K257" s="208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158</v>
      </c>
      <c r="AU257" s="216" t="s">
        <v>90</v>
      </c>
      <c r="AV257" s="13" t="s">
        <v>40</v>
      </c>
      <c r="AW257" s="13" t="s">
        <v>38</v>
      </c>
      <c r="AX257" s="13" t="s">
        <v>81</v>
      </c>
      <c r="AY257" s="216" t="s">
        <v>148</v>
      </c>
    </row>
    <row r="258" spans="1:65" s="13" customFormat="1" ht="10.199999999999999">
      <c r="B258" s="207"/>
      <c r="C258" s="208"/>
      <c r="D258" s="203" t="s">
        <v>158</v>
      </c>
      <c r="E258" s="209" t="s">
        <v>32</v>
      </c>
      <c r="F258" s="210" t="s">
        <v>216</v>
      </c>
      <c r="G258" s="208"/>
      <c r="H258" s="209" t="s">
        <v>32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158</v>
      </c>
      <c r="AU258" s="216" t="s">
        <v>90</v>
      </c>
      <c r="AV258" s="13" t="s">
        <v>40</v>
      </c>
      <c r="AW258" s="13" t="s">
        <v>38</v>
      </c>
      <c r="AX258" s="13" t="s">
        <v>81</v>
      </c>
      <c r="AY258" s="216" t="s">
        <v>148</v>
      </c>
    </row>
    <row r="259" spans="1:65" s="14" customFormat="1" ht="10.199999999999999">
      <c r="B259" s="217"/>
      <c r="C259" s="218"/>
      <c r="D259" s="203" t="s">
        <v>158</v>
      </c>
      <c r="E259" s="219" t="s">
        <v>32</v>
      </c>
      <c r="F259" s="220" t="s">
        <v>102</v>
      </c>
      <c r="G259" s="218"/>
      <c r="H259" s="221">
        <v>222.43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158</v>
      </c>
      <c r="AU259" s="227" t="s">
        <v>90</v>
      </c>
      <c r="AV259" s="14" t="s">
        <v>90</v>
      </c>
      <c r="AW259" s="14" t="s">
        <v>38</v>
      </c>
      <c r="AX259" s="14" t="s">
        <v>81</v>
      </c>
      <c r="AY259" s="227" t="s">
        <v>148</v>
      </c>
    </row>
    <row r="260" spans="1:65" s="15" customFormat="1" ht="10.199999999999999">
      <c r="B260" s="228"/>
      <c r="C260" s="229"/>
      <c r="D260" s="203" t="s">
        <v>158</v>
      </c>
      <c r="E260" s="230" t="s">
        <v>32</v>
      </c>
      <c r="F260" s="231" t="s">
        <v>161</v>
      </c>
      <c r="G260" s="229"/>
      <c r="H260" s="232">
        <v>222.43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158</v>
      </c>
      <c r="AU260" s="238" t="s">
        <v>90</v>
      </c>
      <c r="AV260" s="15" t="s">
        <v>154</v>
      </c>
      <c r="AW260" s="15" t="s">
        <v>38</v>
      </c>
      <c r="AX260" s="15" t="s">
        <v>40</v>
      </c>
      <c r="AY260" s="238" t="s">
        <v>148</v>
      </c>
    </row>
    <row r="261" spans="1:65" s="2" customFormat="1" ht="16.5" customHeight="1">
      <c r="A261" s="36"/>
      <c r="B261" s="37"/>
      <c r="C261" s="239" t="s">
        <v>338</v>
      </c>
      <c r="D261" s="239" t="s">
        <v>202</v>
      </c>
      <c r="E261" s="240" t="s">
        <v>339</v>
      </c>
      <c r="F261" s="241" t="s">
        <v>340</v>
      </c>
      <c r="G261" s="242" t="s">
        <v>99</v>
      </c>
      <c r="H261" s="243">
        <v>224.654</v>
      </c>
      <c r="I261" s="244"/>
      <c r="J261" s="245">
        <f>ROUND(I261*H261,2)</f>
        <v>0</v>
      </c>
      <c r="K261" s="241" t="s">
        <v>153</v>
      </c>
      <c r="L261" s="246"/>
      <c r="M261" s="247" t="s">
        <v>32</v>
      </c>
      <c r="N261" s="248" t="s">
        <v>52</v>
      </c>
      <c r="O261" s="66"/>
      <c r="P261" s="199">
        <f>O261*H261</f>
        <v>0</v>
      </c>
      <c r="Q261" s="199">
        <v>8.5000000000000006E-2</v>
      </c>
      <c r="R261" s="199">
        <f>Q261*H261</f>
        <v>19.095590000000001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194</v>
      </c>
      <c r="AT261" s="201" t="s">
        <v>202</v>
      </c>
      <c r="AU261" s="201" t="s">
        <v>90</v>
      </c>
      <c r="AY261" s="18" t="s">
        <v>148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8" t="s">
        <v>40</v>
      </c>
      <c r="BK261" s="202">
        <f>ROUND(I261*H261,2)</f>
        <v>0</v>
      </c>
      <c r="BL261" s="18" t="s">
        <v>154</v>
      </c>
      <c r="BM261" s="201" t="s">
        <v>341</v>
      </c>
    </row>
    <row r="262" spans="1:65" s="2" customFormat="1" ht="19.2">
      <c r="A262" s="36"/>
      <c r="B262" s="37"/>
      <c r="C262" s="38"/>
      <c r="D262" s="203" t="s">
        <v>207</v>
      </c>
      <c r="E262" s="38"/>
      <c r="F262" s="204" t="s">
        <v>342</v>
      </c>
      <c r="G262" s="38"/>
      <c r="H262" s="38"/>
      <c r="I262" s="111"/>
      <c r="J262" s="38"/>
      <c r="K262" s="38"/>
      <c r="L262" s="41"/>
      <c r="M262" s="205"/>
      <c r="N262" s="206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8" t="s">
        <v>207</v>
      </c>
      <c r="AU262" s="18" t="s">
        <v>90</v>
      </c>
    </row>
    <row r="263" spans="1:65" s="14" customFormat="1" ht="10.199999999999999">
      <c r="B263" s="217"/>
      <c r="C263" s="218"/>
      <c r="D263" s="203" t="s">
        <v>158</v>
      </c>
      <c r="E263" s="218"/>
      <c r="F263" s="220" t="s">
        <v>343</v>
      </c>
      <c r="G263" s="218"/>
      <c r="H263" s="221">
        <v>224.654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158</v>
      </c>
      <c r="AU263" s="227" t="s">
        <v>90</v>
      </c>
      <c r="AV263" s="14" t="s">
        <v>90</v>
      </c>
      <c r="AW263" s="14" t="s">
        <v>4</v>
      </c>
      <c r="AX263" s="14" t="s">
        <v>40</v>
      </c>
      <c r="AY263" s="227" t="s">
        <v>148</v>
      </c>
    </row>
    <row r="264" spans="1:65" s="2" customFormat="1" ht="21.75" customHeight="1">
      <c r="A264" s="36"/>
      <c r="B264" s="37"/>
      <c r="C264" s="190" t="s">
        <v>344</v>
      </c>
      <c r="D264" s="190" t="s">
        <v>150</v>
      </c>
      <c r="E264" s="191" t="s">
        <v>345</v>
      </c>
      <c r="F264" s="192" t="s">
        <v>346</v>
      </c>
      <c r="G264" s="193" t="s">
        <v>99</v>
      </c>
      <c r="H264" s="194">
        <v>220.58</v>
      </c>
      <c r="I264" s="195"/>
      <c r="J264" s="196">
        <f>ROUND(I264*H264,2)</f>
        <v>0</v>
      </c>
      <c r="K264" s="192" t="s">
        <v>333</v>
      </c>
      <c r="L264" s="41"/>
      <c r="M264" s="197" t="s">
        <v>32</v>
      </c>
      <c r="N264" s="198" t="s">
        <v>52</v>
      </c>
      <c r="O264" s="66"/>
      <c r="P264" s="199">
        <f>O264*H264</f>
        <v>0</v>
      </c>
      <c r="Q264" s="199">
        <v>0.109331</v>
      </c>
      <c r="R264" s="199">
        <f>Q264*H264</f>
        <v>24.116231980000002</v>
      </c>
      <c r="S264" s="199">
        <v>0</v>
      </c>
      <c r="T264" s="20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1" t="s">
        <v>154</v>
      </c>
      <c r="AT264" s="201" t="s">
        <v>150</v>
      </c>
      <c r="AU264" s="201" t="s">
        <v>90</v>
      </c>
      <c r="AY264" s="18" t="s">
        <v>148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8" t="s">
        <v>40</v>
      </c>
      <c r="BK264" s="202">
        <f>ROUND(I264*H264,2)</f>
        <v>0</v>
      </c>
      <c r="BL264" s="18" t="s">
        <v>154</v>
      </c>
      <c r="BM264" s="201" t="s">
        <v>347</v>
      </c>
    </row>
    <row r="265" spans="1:65" s="2" customFormat="1" ht="57.6">
      <c r="A265" s="36"/>
      <c r="B265" s="37"/>
      <c r="C265" s="38"/>
      <c r="D265" s="203" t="s">
        <v>156</v>
      </c>
      <c r="E265" s="38"/>
      <c r="F265" s="204" t="s">
        <v>348</v>
      </c>
      <c r="G265" s="38"/>
      <c r="H265" s="38"/>
      <c r="I265" s="111"/>
      <c r="J265" s="38"/>
      <c r="K265" s="38"/>
      <c r="L265" s="41"/>
      <c r="M265" s="205"/>
      <c r="N265" s="206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8" t="s">
        <v>156</v>
      </c>
      <c r="AU265" s="18" t="s">
        <v>90</v>
      </c>
    </row>
    <row r="266" spans="1:65" s="2" customFormat="1" ht="19.2">
      <c r="A266" s="36"/>
      <c r="B266" s="37"/>
      <c r="C266" s="38"/>
      <c r="D266" s="203" t="s">
        <v>207</v>
      </c>
      <c r="E266" s="38"/>
      <c r="F266" s="204" t="s">
        <v>336</v>
      </c>
      <c r="G266" s="38"/>
      <c r="H266" s="38"/>
      <c r="I266" s="111"/>
      <c r="J266" s="38"/>
      <c r="K266" s="38"/>
      <c r="L266" s="41"/>
      <c r="M266" s="205"/>
      <c r="N266" s="206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8" t="s">
        <v>207</v>
      </c>
      <c r="AU266" s="18" t="s">
        <v>90</v>
      </c>
    </row>
    <row r="267" spans="1:65" s="13" customFormat="1" ht="10.199999999999999">
      <c r="B267" s="207"/>
      <c r="C267" s="208"/>
      <c r="D267" s="203" t="s">
        <v>158</v>
      </c>
      <c r="E267" s="209" t="s">
        <v>32</v>
      </c>
      <c r="F267" s="210" t="s">
        <v>337</v>
      </c>
      <c r="G267" s="208"/>
      <c r="H267" s="209" t="s">
        <v>32</v>
      </c>
      <c r="I267" s="211"/>
      <c r="J267" s="208"/>
      <c r="K267" s="208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158</v>
      </c>
      <c r="AU267" s="216" t="s">
        <v>90</v>
      </c>
      <c r="AV267" s="13" t="s">
        <v>40</v>
      </c>
      <c r="AW267" s="13" t="s">
        <v>38</v>
      </c>
      <c r="AX267" s="13" t="s">
        <v>81</v>
      </c>
      <c r="AY267" s="216" t="s">
        <v>148</v>
      </c>
    </row>
    <row r="268" spans="1:65" s="13" customFormat="1" ht="10.199999999999999">
      <c r="B268" s="207"/>
      <c r="C268" s="208"/>
      <c r="D268" s="203" t="s">
        <v>158</v>
      </c>
      <c r="E268" s="209" t="s">
        <v>32</v>
      </c>
      <c r="F268" s="210" t="s">
        <v>159</v>
      </c>
      <c r="G268" s="208"/>
      <c r="H268" s="209" t="s">
        <v>32</v>
      </c>
      <c r="I268" s="211"/>
      <c r="J268" s="208"/>
      <c r="K268" s="208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158</v>
      </c>
      <c r="AU268" s="216" t="s">
        <v>90</v>
      </c>
      <c r="AV268" s="13" t="s">
        <v>40</v>
      </c>
      <c r="AW268" s="13" t="s">
        <v>38</v>
      </c>
      <c r="AX268" s="13" t="s">
        <v>81</v>
      </c>
      <c r="AY268" s="216" t="s">
        <v>148</v>
      </c>
    </row>
    <row r="269" spans="1:65" s="13" customFormat="1" ht="10.199999999999999">
      <c r="B269" s="207"/>
      <c r="C269" s="208"/>
      <c r="D269" s="203" t="s">
        <v>158</v>
      </c>
      <c r="E269" s="209" t="s">
        <v>32</v>
      </c>
      <c r="F269" s="210" t="s">
        <v>216</v>
      </c>
      <c r="G269" s="208"/>
      <c r="H269" s="209" t="s">
        <v>32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158</v>
      </c>
      <c r="AU269" s="216" t="s">
        <v>90</v>
      </c>
      <c r="AV269" s="13" t="s">
        <v>40</v>
      </c>
      <c r="AW269" s="13" t="s">
        <v>38</v>
      </c>
      <c r="AX269" s="13" t="s">
        <v>81</v>
      </c>
      <c r="AY269" s="216" t="s">
        <v>148</v>
      </c>
    </row>
    <row r="270" spans="1:65" s="14" customFormat="1" ht="10.199999999999999">
      <c r="B270" s="217"/>
      <c r="C270" s="218"/>
      <c r="D270" s="203" t="s">
        <v>158</v>
      </c>
      <c r="E270" s="219" t="s">
        <v>32</v>
      </c>
      <c r="F270" s="220" t="s">
        <v>97</v>
      </c>
      <c r="G270" s="218"/>
      <c r="H270" s="221">
        <v>220.58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158</v>
      </c>
      <c r="AU270" s="227" t="s">
        <v>90</v>
      </c>
      <c r="AV270" s="14" t="s">
        <v>90</v>
      </c>
      <c r="AW270" s="14" t="s">
        <v>38</v>
      </c>
      <c r="AX270" s="14" t="s">
        <v>81</v>
      </c>
      <c r="AY270" s="227" t="s">
        <v>148</v>
      </c>
    </row>
    <row r="271" spans="1:65" s="15" customFormat="1" ht="10.199999999999999">
      <c r="B271" s="228"/>
      <c r="C271" s="229"/>
      <c r="D271" s="203" t="s">
        <v>158</v>
      </c>
      <c r="E271" s="230" t="s">
        <v>32</v>
      </c>
      <c r="F271" s="231" t="s">
        <v>161</v>
      </c>
      <c r="G271" s="229"/>
      <c r="H271" s="232">
        <v>220.58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158</v>
      </c>
      <c r="AU271" s="238" t="s">
        <v>90</v>
      </c>
      <c r="AV271" s="15" t="s">
        <v>154</v>
      </c>
      <c r="AW271" s="15" t="s">
        <v>38</v>
      </c>
      <c r="AX271" s="15" t="s">
        <v>40</v>
      </c>
      <c r="AY271" s="238" t="s">
        <v>148</v>
      </c>
    </row>
    <row r="272" spans="1:65" s="2" customFormat="1" ht="16.5" customHeight="1">
      <c r="A272" s="36"/>
      <c r="B272" s="37"/>
      <c r="C272" s="239" t="s">
        <v>349</v>
      </c>
      <c r="D272" s="239" t="s">
        <v>202</v>
      </c>
      <c r="E272" s="240" t="s">
        <v>350</v>
      </c>
      <c r="F272" s="241" t="s">
        <v>351</v>
      </c>
      <c r="G272" s="242" t="s">
        <v>99</v>
      </c>
      <c r="H272" s="243">
        <v>222.786</v>
      </c>
      <c r="I272" s="244"/>
      <c r="J272" s="245">
        <f>ROUND(I272*H272,2)</f>
        <v>0</v>
      </c>
      <c r="K272" s="241" t="s">
        <v>153</v>
      </c>
      <c r="L272" s="246"/>
      <c r="M272" s="247" t="s">
        <v>32</v>
      </c>
      <c r="N272" s="248" t="s">
        <v>52</v>
      </c>
      <c r="O272" s="66"/>
      <c r="P272" s="199">
        <f>O272*H272</f>
        <v>0</v>
      </c>
      <c r="Q272" s="199">
        <v>2.1999999999999999E-2</v>
      </c>
      <c r="R272" s="199">
        <f>Q272*H272</f>
        <v>4.9012919999999998</v>
      </c>
      <c r="S272" s="199">
        <v>0</v>
      </c>
      <c r="T272" s="20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1" t="s">
        <v>194</v>
      </c>
      <c r="AT272" s="201" t="s">
        <v>202</v>
      </c>
      <c r="AU272" s="201" t="s">
        <v>90</v>
      </c>
      <c r="AY272" s="18" t="s">
        <v>148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8" t="s">
        <v>40</v>
      </c>
      <c r="BK272" s="202">
        <f>ROUND(I272*H272,2)</f>
        <v>0</v>
      </c>
      <c r="BL272" s="18" t="s">
        <v>154</v>
      </c>
      <c r="BM272" s="201" t="s">
        <v>352</v>
      </c>
    </row>
    <row r="273" spans="1:65" s="2" customFormat="1" ht="19.2">
      <c r="A273" s="36"/>
      <c r="B273" s="37"/>
      <c r="C273" s="38"/>
      <c r="D273" s="203" t="s">
        <v>207</v>
      </c>
      <c r="E273" s="38"/>
      <c r="F273" s="204" t="s">
        <v>342</v>
      </c>
      <c r="G273" s="38"/>
      <c r="H273" s="38"/>
      <c r="I273" s="111"/>
      <c r="J273" s="38"/>
      <c r="K273" s="38"/>
      <c r="L273" s="41"/>
      <c r="M273" s="205"/>
      <c r="N273" s="206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8" t="s">
        <v>207</v>
      </c>
      <c r="AU273" s="18" t="s">
        <v>90</v>
      </c>
    </row>
    <row r="274" spans="1:65" s="14" customFormat="1" ht="10.199999999999999">
      <c r="B274" s="217"/>
      <c r="C274" s="218"/>
      <c r="D274" s="203" t="s">
        <v>158</v>
      </c>
      <c r="E274" s="218"/>
      <c r="F274" s="220" t="s">
        <v>353</v>
      </c>
      <c r="G274" s="218"/>
      <c r="H274" s="221">
        <v>222.786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158</v>
      </c>
      <c r="AU274" s="227" t="s">
        <v>90</v>
      </c>
      <c r="AV274" s="14" t="s">
        <v>90</v>
      </c>
      <c r="AW274" s="14" t="s">
        <v>4</v>
      </c>
      <c r="AX274" s="14" t="s">
        <v>40</v>
      </c>
      <c r="AY274" s="227" t="s">
        <v>148</v>
      </c>
    </row>
    <row r="275" spans="1:65" s="2" customFormat="1" ht="16.5" customHeight="1">
      <c r="A275" s="36"/>
      <c r="B275" s="37"/>
      <c r="C275" s="190" t="s">
        <v>354</v>
      </c>
      <c r="D275" s="190" t="s">
        <v>150</v>
      </c>
      <c r="E275" s="191" t="s">
        <v>355</v>
      </c>
      <c r="F275" s="192" t="s">
        <v>356</v>
      </c>
      <c r="G275" s="193" t="s">
        <v>108</v>
      </c>
      <c r="H275" s="194">
        <v>362.47</v>
      </c>
      <c r="I275" s="195"/>
      <c r="J275" s="196">
        <f>ROUND(I275*H275,2)</f>
        <v>0</v>
      </c>
      <c r="K275" s="192" t="s">
        <v>153</v>
      </c>
      <c r="L275" s="41"/>
      <c r="M275" s="197" t="s">
        <v>32</v>
      </c>
      <c r="N275" s="198" t="s">
        <v>52</v>
      </c>
      <c r="O275" s="66"/>
      <c r="P275" s="199">
        <f>O275*H275</f>
        <v>0</v>
      </c>
      <c r="Q275" s="199">
        <v>6.8999999999999997E-4</v>
      </c>
      <c r="R275" s="199">
        <f>Q275*H275</f>
        <v>0.2501043</v>
      </c>
      <c r="S275" s="199">
        <v>0</v>
      </c>
      <c r="T275" s="20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1" t="s">
        <v>154</v>
      </c>
      <c r="AT275" s="201" t="s">
        <v>150</v>
      </c>
      <c r="AU275" s="201" t="s">
        <v>90</v>
      </c>
      <c r="AY275" s="18" t="s">
        <v>148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8" t="s">
        <v>40</v>
      </c>
      <c r="BK275" s="202">
        <f>ROUND(I275*H275,2)</f>
        <v>0</v>
      </c>
      <c r="BL275" s="18" t="s">
        <v>154</v>
      </c>
      <c r="BM275" s="201" t="s">
        <v>357</v>
      </c>
    </row>
    <row r="276" spans="1:65" s="2" customFormat="1" ht="28.8">
      <c r="A276" s="36"/>
      <c r="B276" s="37"/>
      <c r="C276" s="38"/>
      <c r="D276" s="203" t="s">
        <v>156</v>
      </c>
      <c r="E276" s="38"/>
      <c r="F276" s="204" t="s">
        <v>358</v>
      </c>
      <c r="G276" s="38"/>
      <c r="H276" s="38"/>
      <c r="I276" s="111"/>
      <c r="J276" s="38"/>
      <c r="K276" s="38"/>
      <c r="L276" s="41"/>
      <c r="M276" s="205"/>
      <c r="N276" s="206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8" t="s">
        <v>156</v>
      </c>
      <c r="AU276" s="18" t="s">
        <v>90</v>
      </c>
    </row>
    <row r="277" spans="1:65" s="13" customFormat="1" ht="10.199999999999999">
      <c r="B277" s="207"/>
      <c r="C277" s="208"/>
      <c r="D277" s="203" t="s">
        <v>158</v>
      </c>
      <c r="E277" s="209" t="s">
        <v>32</v>
      </c>
      <c r="F277" s="210" t="s">
        <v>240</v>
      </c>
      <c r="G277" s="208"/>
      <c r="H277" s="209" t="s">
        <v>32</v>
      </c>
      <c r="I277" s="211"/>
      <c r="J277" s="208"/>
      <c r="K277" s="208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158</v>
      </c>
      <c r="AU277" s="216" t="s">
        <v>90</v>
      </c>
      <c r="AV277" s="13" t="s">
        <v>40</v>
      </c>
      <c r="AW277" s="13" t="s">
        <v>38</v>
      </c>
      <c r="AX277" s="13" t="s">
        <v>81</v>
      </c>
      <c r="AY277" s="216" t="s">
        <v>148</v>
      </c>
    </row>
    <row r="278" spans="1:65" s="13" customFormat="1" ht="10.199999999999999">
      <c r="B278" s="207"/>
      <c r="C278" s="208"/>
      <c r="D278" s="203" t="s">
        <v>158</v>
      </c>
      <c r="E278" s="209" t="s">
        <v>32</v>
      </c>
      <c r="F278" s="210" t="s">
        <v>159</v>
      </c>
      <c r="G278" s="208"/>
      <c r="H278" s="209" t="s">
        <v>32</v>
      </c>
      <c r="I278" s="211"/>
      <c r="J278" s="208"/>
      <c r="K278" s="208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158</v>
      </c>
      <c r="AU278" s="216" t="s">
        <v>90</v>
      </c>
      <c r="AV278" s="13" t="s">
        <v>40</v>
      </c>
      <c r="AW278" s="13" t="s">
        <v>38</v>
      </c>
      <c r="AX278" s="13" t="s">
        <v>81</v>
      </c>
      <c r="AY278" s="216" t="s">
        <v>148</v>
      </c>
    </row>
    <row r="279" spans="1:65" s="13" customFormat="1" ht="10.199999999999999">
      <c r="B279" s="207"/>
      <c r="C279" s="208"/>
      <c r="D279" s="203" t="s">
        <v>158</v>
      </c>
      <c r="E279" s="209" t="s">
        <v>32</v>
      </c>
      <c r="F279" s="210" t="s">
        <v>216</v>
      </c>
      <c r="G279" s="208"/>
      <c r="H279" s="209" t="s">
        <v>32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158</v>
      </c>
      <c r="AU279" s="216" t="s">
        <v>90</v>
      </c>
      <c r="AV279" s="13" t="s">
        <v>40</v>
      </c>
      <c r="AW279" s="13" t="s">
        <v>38</v>
      </c>
      <c r="AX279" s="13" t="s">
        <v>81</v>
      </c>
      <c r="AY279" s="216" t="s">
        <v>148</v>
      </c>
    </row>
    <row r="280" spans="1:65" s="14" customFormat="1" ht="10.199999999999999">
      <c r="B280" s="217"/>
      <c r="C280" s="218"/>
      <c r="D280" s="203" t="s">
        <v>158</v>
      </c>
      <c r="E280" s="219" t="s">
        <v>32</v>
      </c>
      <c r="F280" s="220" t="s">
        <v>241</v>
      </c>
      <c r="G280" s="218"/>
      <c r="H280" s="221">
        <v>362.47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158</v>
      </c>
      <c r="AU280" s="227" t="s">
        <v>90</v>
      </c>
      <c r="AV280" s="14" t="s">
        <v>90</v>
      </c>
      <c r="AW280" s="14" t="s">
        <v>38</v>
      </c>
      <c r="AX280" s="14" t="s">
        <v>81</v>
      </c>
      <c r="AY280" s="227" t="s">
        <v>148</v>
      </c>
    </row>
    <row r="281" spans="1:65" s="15" customFormat="1" ht="10.199999999999999">
      <c r="B281" s="228"/>
      <c r="C281" s="229"/>
      <c r="D281" s="203" t="s">
        <v>158</v>
      </c>
      <c r="E281" s="230" t="s">
        <v>32</v>
      </c>
      <c r="F281" s="231" t="s">
        <v>161</v>
      </c>
      <c r="G281" s="229"/>
      <c r="H281" s="232">
        <v>362.47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158</v>
      </c>
      <c r="AU281" s="238" t="s">
        <v>90</v>
      </c>
      <c r="AV281" s="15" t="s">
        <v>154</v>
      </c>
      <c r="AW281" s="15" t="s">
        <v>38</v>
      </c>
      <c r="AX281" s="15" t="s">
        <v>40</v>
      </c>
      <c r="AY281" s="238" t="s">
        <v>148</v>
      </c>
    </row>
    <row r="282" spans="1:65" s="2" customFormat="1" ht="21.75" customHeight="1">
      <c r="A282" s="36"/>
      <c r="B282" s="37"/>
      <c r="C282" s="190" t="s">
        <v>359</v>
      </c>
      <c r="D282" s="190" t="s">
        <v>150</v>
      </c>
      <c r="E282" s="191" t="s">
        <v>360</v>
      </c>
      <c r="F282" s="192" t="s">
        <v>361</v>
      </c>
      <c r="G282" s="193" t="s">
        <v>362</v>
      </c>
      <c r="H282" s="194">
        <v>200</v>
      </c>
      <c r="I282" s="195"/>
      <c r="J282" s="196">
        <f>ROUND(I282*H282,2)</f>
        <v>0</v>
      </c>
      <c r="K282" s="192" t="s">
        <v>153</v>
      </c>
      <c r="L282" s="41"/>
      <c r="M282" s="197" t="s">
        <v>32</v>
      </c>
      <c r="N282" s="198" t="s">
        <v>52</v>
      </c>
      <c r="O282" s="66"/>
      <c r="P282" s="199">
        <f>O282*H282</f>
        <v>0</v>
      </c>
      <c r="Q282" s="199">
        <v>1.0000000000000001E-5</v>
      </c>
      <c r="R282" s="199">
        <f>Q282*H282</f>
        <v>2E-3</v>
      </c>
      <c r="S282" s="199">
        <v>0</v>
      </c>
      <c r="T282" s="200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1" t="s">
        <v>154</v>
      </c>
      <c r="AT282" s="201" t="s">
        <v>150</v>
      </c>
      <c r="AU282" s="201" t="s">
        <v>90</v>
      </c>
      <c r="AY282" s="18" t="s">
        <v>148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8" t="s">
        <v>40</v>
      </c>
      <c r="BK282" s="202">
        <f>ROUND(I282*H282,2)</f>
        <v>0</v>
      </c>
      <c r="BL282" s="18" t="s">
        <v>154</v>
      </c>
      <c r="BM282" s="201" t="s">
        <v>363</v>
      </c>
    </row>
    <row r="283" spans="1:65" s="2" customFormat="1" ht="86.4">
      <c r="A283" s="36"/>
      <c r="B283" s="37"/>
      <c r="C283" s="38"/>
      <c r="D283" s="203" t="s">
        <v>156</v>
      </c>
      <c r="E283" s="38"/>
      <c r="F283" s="204" t="s">
        <v>364</v>
      </c>
      <c r="G283" s="38"/>
      <c r="H283" s="38"/>
      <c r="I283" s="111"/>
      <c r="J283" s="38"/>
      <c r="K283" s="38"/>
      <c r="L283" s="41"/>
      <c r="M283" s="205"/>
      <c r="N283" s="206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8" t="s">
        <v>156</v>
      </c>
      <c r="AU283" s="18" t="s">
        <v>90</v>
      </c>
    </row>
    <row r="284" spans="1:65" s="2" customFormat="1" ht="19.2">
      <c r="A284" s="36"/>
      <c r="B284" s="37"/>
      <c r="C284" s="38"/>
      <c r="D284" s="203" t="s">
        <v>207</v>
      </c>
      <c r="E284" s="38"/>
      <c r="F284" s="204" t="s">
        <v>365</v>
      </c>
      <c r="G284" s="38"/>
      <c r="H284" s="38"/>
      <c r="I284" s="111"/>
      <c r="J284" s="38"/>
      <c r="K284" s="38"/>
      <c r="L284" s="41"/>
      <c r="M284" s="205"/>
      <c r="N284" s="206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8" t="s">
        <v>207</v>
      </c>
      <c r="AU284" s="18" t="s">
        <v>90</v>
      </c>
    </row>
    <row r="285" spans="1:65" s="13" customFormat="1" ht="10.199999999999999">
      <c r="B285" s="207"/>
      <c r="C285" s="208"/>
      <c r="D285" s="203" t="s">
        <v>158</v>
      </c>
      <c r="E285" s="209" t="s">
        <v>32</v>
      </c>
      <c r="F285" s="210" t="s">
        <v>337</v>
      </c>
      <c r="G285" s="208"/>
      <c r="H285" s="209" t="s">
        <v>32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158</v>
      </c>
      <c r="AU285" s="216" t="s">
        <v>90</v>
      </c>
      <c r="AV285" s="13" t="s">
        <v>40</v>
      </c>
      <c r="AW285" s="13" t="s">
        <v>38</v>
      </c>
      <c r="AX285" s="13" t="s">
        <v>81</v>
      </c>
      <c r="AY285" s="216" t="s">
        <v>148</v>
      </c>
    </row>
    <row r="286" spans="1:65" s="13" customFormat="1" ht="10.199999999999999">
      <c r="B286" s="207"/>
      <c r="C286" s="208"/>
      <c r="D286" s="203" t="s">
        <v>158</v>
      </c>
      <c r="E286" s="209" t="s">
        <v>32</v>
      </c>
      <c r="F286" s="210" t="s">
        <v>159</v>
      </c>
      <c r="G286" s="208"/>
      <c r="H286" s="209" t="s">
        <v>32</v>
      </c>
      <c r="I286" s="211"/>
      <c r="J286" s="208"/>
      <c r="K286" s="208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158</v>
      </c>
      <c r="AU286" s="216" t="s">
        <v>90</v>
      </c>
      <c r="AV286" s="13" t="s">
        <v>40</v>
      </c>
      <c r="AW286" s="13" t="s">
        <v>38</v>
      </c>
      <c r="AX286" s="13" t="s">
        <v>81</v>
      </c>
      <c r="AY286" s="216" t="s">
        <v>148</v>
      </c>
    </row>
    <row r="287" spans="1:65" s="13" customFormat="1" ht="10.199999999999999">
      <c r="B287" s="207"/>
      <c r="C287" s="208"/>
      <c r="D287" s="203" t="s">
        <v>158</v>
      </c>
      <c r="E287" s="209" t="s">
        <v>32</v>
      </c>
      <c r="F287" s="210" t="s">
        <v>216</v>
      </c>
      <c r="G287" s="208"/>
      <c r="H287" s="209" t="s">
        <v>32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158</v>
      </c>
      <c r="AU287" s="216" t="s">
        <v>90</v>
      </c>
      <c r="AV287" s="13" t="s">
        <v>40</v>
      </c>
      <c r="AW287" s="13" t="s">
        <v>38</v>
      </c>
      <c r="AX287" s="13" t="s">
        <v>81</v>
      </c>
      <c r="AY287" s="216" t="s">
        <v>148</v>
      </c>
    </row>
    <row r="288" spans="1:65" s="14" customFormat="1" ht="10.199999999999999">
      <c r="B288" s="217"/>
      <c r="C288" s="218"/>
      <c r="D288" s="203" t="s">
        <v>158</v>
      </c>
      <c r="E288" s="219" t="s">
        <v>32</v>
      </c>
      <c r="F288" s="220" t="s">
        <v>366</v>
      </c>
      <c r="G288" s="218"/>
      <c r="H288" s="221">
        <v>200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158</v>
      </c>
      <c r="AU288" s="227" t="s">
        <v>90</v>
      </c>
      <c r="AV288" s="14" t="s">
        <v>90</v>
      </c>
      <c r="AW288" s="14" t="s">
        <v>38</v>
      </c>
      <c r="AX288" s="14" t="s">
        <v>81</v>
      </c>
      <c r="AY288" s="227" t="s">
        <v>148</v>
      </c>
    </row>
    <row r="289" spans="1:65" s="15" customFormat="1" ht="10.199999999999999">
      <c r="B289" s="228"/>
      <c r="C289" s="229"/>
      <c r="D289" s="203" t="s">
        <v>158</v>
      </c>
      <c r="E289" s="230" t="s">
        <v>32</v>
      </c>
      <c r="F289" s="231" t="s">
        <v>161</v>
      </c>
      <c r="G289" s="229"/>
      <c r="H289" s="232">
        <v>200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158</v>
      </c>
      <c r="AU289" s="238" t="s">
        <v>90</v>
      </c>
      <c r="AV289" s="15" t="s">
        <v>154</v>
      </c>
      <c r="AW289" s="15" t="s">
        <v>38</v>
      </c>
      <c r="AX289" s="15" t="s">
        <v>40</v>
      </c>
      <c r="AY289" s="238" t="s">
        <v>148</v>
      </c>
    </row>
    <row r="290" spans="1:65" s="2" customFormat="1" ht="16.5" customHeight="1">
      <c r="A290" s="36"/>
      <c r="B290" s="37"/>
      <c r="C290" s="190" t="s">
        <v>367</v>
      </c>
      <c r="D290" s="190" t="s">
        <v>150</v>
      </c>
      <c r="E290" s="191" t="s">
        <v>368</v>
      </c>
      <c r="F290" s="192" t="s">
        <v>369</v>
      </c>
      <c r="G290" s="193" t="s">
        <v>362</v>
      </c>
      <c r="H290" s="194">
        <v>200</v>
      </c>
      <c r="I290" s="195"/>
      <c r="J290" s="196">
        <f>ROUND(I290*H290,2)</f>
        <v>0</v>
      </c>
      <c r="K290" s="192" t="s">
        <v>153</v>
      </c>
      <c r="L290" s="41"/>
      <c r="M290" s="197" t="s">
        <v>32</v>
      </c>
      <c r="N290" s="198" t="s">
        <v>52</v>
      </c>
      <c r="O290" s="66"/>
      <c r="P290" s="199">
        <f>O290*H290</f>
        <v>0</v>
      </c>
      <c r="Q290" s="199">
        <v>1.6000000000000001E-4</v>
      </c>
      <c r="R290" s="199">
        <f>Q290*H290</f>
        <v>3.2000000000000001E-2</v>
      </c>
      <c r="S290" s="199">
        <v>0</v>
      </c>
      <c r="T290" s="200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01" t="s">
        <v>154</v>
      </c>
      <c r="AT290" s="201" t="s">
        <v>150</v>
      </c>
      <c r="AU290" s="201" t="s">
        <v>90</v>
      </c>
      <c r="AY290" s="18" t="s">
        <v>148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8" t="s">
        <v>40</v>
      </c>
      <c r="BK290" s="202">
        <f>ROUND(I290*H290,2)</f>
        <v>0</v>
      </c>
      <c r="BL290" s="18" t="s">
        <v>154</v>
      </c>
      <c r="BM290" s="201" t="s">
        <v>370</v>
      </c>
    </row>
    <row r="291" spans="1:65" s="2" customFormat="1" ht="86.4">
      <c r="A291" s="36"/>
      <c r="B291" s="37"/>
      <c r="C291" s="38"/>
      <c r="D291" s="203" t="s">
        <v>156</v>
      </c>
      <c r="E291" s="38"/>
      <c r="F291" s="204" t="s">
        <v>364</v>
      </c>
      <c r="G291" s="38"/>
      <c r="H291" s="38"/>
      <c r="I291" s="111"/>
      <c r="J291" s="38"/>
      <c r="K291" s="38"/>
      <c r="L291" s="41"/>
      <c r="M291" s="205"/>
      <c r="N291" s="206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8" t="s">
        <v>156</v>
      </c>
      <c r="AU291" s="18" t="s">
        <v>90</v>
      </c>
    </row>
    <row r="292" spans="1:65" s="2" customFormat="1" ht="19.2">
      <c r="A292" s="36"/>
      <c r="B292" s="37"/>
      <c r="C292" s="38"/>
      <c r="D292" s="203" t="s">
        <v>207</v>
      </c>
      <c r="E292" s="38"/>
      <c r="F292" s="204" t="s">
        <v>365</v>
      </c>
      <c r="G292" s="38"/>
      <c r="H292" s="38"/>
      <c r="I292" s="111"/>
      <c r="J292" s="38"/>
      <c r="K292" s="38"/>
      <c r="L292" s="41"/>
      <c r="M292" s="205"/>
      <c r="N292" s="206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8" t="s">
        <v>207</v>
      </c>
      <c r="AU292" s="18" t="s">
        <v>90</v>
      </c>
    </row>
    <row r="293" spans="1:65" s="2" customFormat="1" ht="16.5" customHeight="1">
      <c r="A293" s="36"/>
      <c r="B293" s="37"/>
      <c r="C293" s="190" t="s">
        <v>371</v>
      </c>
      <c r="D293" s="190" t="s">
        <v>150</v>
      </c>
      <c r="E293" s="191" t="s">
        <v>372</v>
      </c>
      <c r="F293" s="192" t="s">
        <v>373</v>
      </c>
      <c r="G293" s="193" t="s">
        <v>108</v>
      </c>
      <c r="H293" s="194">
        <v>25</v>
      </c>
      <c r="I293" s="195"/>
      <c r="J293" s="196">
        <f>ROUND(I293*H293,2)</f>
        <v>0</v>
      </c>
      <c r="K293" s="192" t="s">
        <v>153</v>
      </c>
      <c r="L293" s="41"/>
      <c r="M293" s="197" t="s">
        <v>32</v>
      </c>
      <c r="N293" s="198" t="s">
        <v>52</v>
      </c>
      <c r="O293" s="66"/>
      <c r="P293" s="199">
        <f>O293*H293</f>
        <v>0</v>
      </c>
      <c r="Q293" s="199">
        <v>0</v>
      </c>
      <c r="R293" s="199">
        <f>Q293*H293</f>
        <v>0</v>
      </c>
      <c r="S293" s="199">
        <v>2.1999999999999999E-2</v>
      </c>
      <c r="T293" s="200">
        <f>S293*H293</f>
        <v>0.54999999999999993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154</v>
      </c>
      <c r="AT293" s="201" t="s">
        <v>150</v>
      </c>
      <c r="AU293" s="201" t="s">
        <v>90</v>
      </c>
      <c r="AY293" s="18" t="s">
        <v>148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8" t="s">
        <v>40</v>
      </c>
      <c r="BK293" s="202">
        <f>ROUND(I293*H293,2)</f>
        <v>0</v>
      </c>
      <c r="BL293" s="18" t="s">
        <v>154</v>
      </c>
      <c r="BM293" s="201" t="s">
        <v>374</v>
      </c>
    </row>
    <row r="294" spans="1:65" s="2" customFormat="1" ht="38.4">
      <c r="A294" s="36"/>
      <c r="B294" s="37"/>
      <c r="C294" s="38"/>
      <c r="D294" s="203" t="s">
        <v>156</v>
      </c>
      <c r="E294" s="38"/>
      <c r="F294" s="204" t="s">
        <v>375</v>
      </c>
      <c r="G294" s="38"/>
      <c r="H294" s="38"/>
      <c r="I294" s="111"/>
      <c r="J294" s="38"/>
      <c r="K294" s="38"/>
      <c r="L294" s="41"/>
      <c r="M294" s="205"/>
      <c r="N294" s="206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8" t="s">
        <v>156</v>
      </c>
      <c r="AU294" s="18" t="s">
        <v>90</v>
      </c>
    </row>
    <row r="295" spans="1:65" s="13" customFormat="1" ht="10.199999999999999">
      <c r="B295" s="207"/>
      <c r="C295" s="208"/>
      <c r="D295" s="203" t="s">
        <v>158</v>
      </c>
      <c r="E295" s="209" t="s">
        <v>32</v>
      </c>
      <c r="F295" s="210" t="s">
        <v>159</v>
      </c>
      <c r="G295" s="208"/>
      <c r="H295" s="209" t="s">
        <v>32</v>
      </c>
      <c r="I295" s="211"/>
      <c r="J295" s="208"/>
      <c r="K295" s="208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158</v>
      </c>
      <c r="AU295" s="216" t="s">
        <v>90</v>
      </c>
      <c r="AV295" s="13" t="s">
        <v>40</v>
      </c>
      <c r="AW295" s="13" t="s">
        <v>38</v>
      </c>
      <c r="AX295" s="13" t="s">
        <v>81</v>
      </c>
      <c r="AY295" s="216" t="s">
        <v>148</v>
      </c>
    </row>
    <row r="296" spans="1:65" s="14" customFormat="1" ht="10.199999999999999">
      <c r="B296" s="217"/>
      <c r="C296" s="218"/>
      <c r="D296" s="203" t="s">
        <v>158</v>
      </c>
      <c r="E296" s="219" t="s">
        <v>32</v>
      </c>
      <c r="F296" s="220" t="s">
        <v>376</v>
      </c>
      <c r="G296" s="218"/>
      <c r="H296" s="221">
        <v>25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158</v>
      </c>
      <c r="AU296" s="227" t="s">
        <v>90</v>
      </c>
      <c r="AV296" s="14" t="s">
        <v>90</v>
      </c>
      <c r="AW296" s="14" t="s">
        <v>38</v>
      </c>
      <c r="AX296" s="14" t="s">
        <v>81</v>
      </c>
      <c r="AY296" s="227" t="s">
        <v>148</v>
      </c>
    </row>
    <row r="297" spans="1:65" s="15" customFormat="1" ht="10.199999999999999">
      <c r="B297" s="228"/>
      <c r="C297" s="229"/>
      <c r="D297" s="203" t="s">
        <v>158</v>
      </c>
      <c r="E297" s="230" t="s">
        <v>32</v>
      </c>
      <c r="F297" s="231" t="s">
        <v>161</v>
      </c>
      <c r="G297" s="229"/>
      <c r="H297" s="232">
        <v>25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158</v>
      </c>
      <c r="AU297" s="238" t="s">
        <v>90</v>
      </c>
      <c r="AV297" s="15" t="s">
        <v>154</v>
      </c>
      <c r="AW297" s="15" t="s">
        <v>38</v>
      </c>
      <c r="AX297" s="15" t="s">
        <v>40</v>
      </c>
      <c r="AY297" s="238" t="s">
        <v>148</v>
      </c>
    </row>
    <row r="298" spans="1:65" s="2" customFormat="1" ht="16.5" customHeight="1">
      <c r="A298" s="36"/>
      <c r="B298" s="37"/>
      <c r="C298" s="190" t="s">
        <v>377</v>
      </c>
      <c r="D298" s="190" t="s">
        <v>150</v>
      </c>
      <c r="E298" s="191" t="s">
        <v>378</v>
      </c>
      <c r="F298" s="192" t="s">
        <v>379</v>
      </c>
      <c r="G298" s="193" t="s">
        <v>108</v>
      </c>
      <c r="H298" s="194">
        <v>25</v>
      </c>
      <c r="I298" s="195"/>
      <c r="J298" s="196">
        <f>ROUND(I298*H298,2)</f>
        <v>0</v>
      </c>
      <c r="K298" s="192" t="s">
        <v>153</v>
      </c>
      <c r="L298" s="41"/>
      <c r="M298" s="197" t="s">
        <v>32</v>
      </c>
      <c r="N298" s="198" t="s">
        <v>52</v>
      </c>
      <c r="O298" s="66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1" t="s">
        <v>154</v>
      </c>
      <c r="AT298" s="201" t="s">
        <v>150</v>
      </c>
      <c r="AU298" s="201" t="s">
        <v>90</v>
      </c>
      <c r="AY298" s="18" t="s">
        <v>148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8" t="s">
        <v>40</v>
      </c>
      <c r="BK298" s="202">
        <f>ROUND(I298*H298,2)</f>
        <v>0</v>
      </c>
      <c r="BL298" s="18" t="s">
        <v>154</v>
      </c>
      <c r="BM298" s="201" t="s">
        <v>380</v>
      </c>
    </row>
    <row r="299" spans="1:65" s="2" customFormat="1" ht="67.2">
      <c r="A299" s="36"/>
      <c r="B299" s="37"/>
      <c r="C299" s="38"/>
      <c r="D299" s="203" t="s">
        <v>156</v>
      </c>
      <c r="E299" s="38"/>
      <c r="F299" s="204" t="s">
        <v>381</v>
      </c>
      <c r="G299" s="38"/>
      <c r="H299" s="38"/>
      <c r="I299" s="111"/>
      <c r="J299" s="38"/>
      <c r="K299" s="38"/>
      <c r="L299" s="41"/>
      <c r="M299" s="205"/>
      <c r="N299" s="206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8" t="s">
        <v>156</v>
      </c>
      <c r="AU299" s="18" t="s">
        <v>90</v>
      </c>
    </row>
    <row r="300" spans="1:65" s="2" customFormat="1" ht="16.5" customHeight="1">
      <c r="A300" s="36"/>
      <c r="B300" s="37"/>
      <c r="C300" s="190" t="s">
        <v>382</v>
      </c>
      <c r="D300" s="190" t="s">
        <v>150</v>
      </c>
      <c r="E300" s="191" t="s">
        <v>383</v>
      </c>
      <c r="F300" s="192" t="s">
        <v>384</v>
      </c>
      <c r="G300" s="193" t="s">
        <v>108</v>
      </c>
      <c r="H300" s="194">
        <v>25</v>
      </c>
      <c r="I300" s="195"/>
      <c r="J300" s="196">
        <f>ROUND(I300*H300,2)</f>
        <v>0</v>
      </c>
      <c r="K300" s="192" t="s">
        <v>153</v>
      </c>
      <c r="L300" s="41"/>
      <c r="M300" s="197" t="s">
        <v>32</v>
      </c>
      <c r="N300" s="198" t="s">
        <v>52</v>
      </c>
      <c r="O300" s="66"/>
      <c r="P300" s="199">
        <f>O300*H300</f>
        <v>0</v>
      </c>
      <c r="Q300" s="199">
        <v>1.9429999999999999E-2</v>
      </c>
      <c r="R300" s="199">
        <f>Q300*H300</f>
        <v>0.48574999999999996</v>
      </c>
      <c r="S300" s="199">
        <v>0</v>
      </c>
      <c r="T300" s="20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1" t="s">
        <v>154</v>
      </c>
      <c r="AT300" s="201" t="s">
        <v>150</v>
      </c>
      <c r="AU300" s="201" t="s">
        <v>90</v>
      </c>
      <c r="AY300" s="18" t="s">
        <v>148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8" t="s">
        <v>40</v>
      </c>
      <c r="BK300" s="202">
        <f>ROUND(I300*H300,2)</f>
        <v>0</v>
      </c>
      <c r="BL300" s="18" t="s">
        <v>154</v>
      </c>
      <c r="BM300" s="201" t="s">
        <v>385</v>
      </c>
    </row>
    <row r="301" spans="1:65" s="2" customFormat="1" ht="115.2">
      <c r="A301" s="36"/>
      <c r="B301" s="37"/>
      <c r="C301" s="38"/>
      <c r="D301" s="203" t="s">
        <v>156</v>
      </c>
      <c r="E301" s="38"/>
      <c r="F301" s="204" t="s">
        <v>386</v>
      </c>
      <c r="G301" s="38"/>
      <c r="H301" s="38"/>
      <c r="I301" s="111"/>
      <c r="J301" s="38"/>
      <c r="K301" s="38"/>
      <c r="L301" s="41"/>
      <c r="M301" s="205"/>
      <c r="N301" s="206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8" t="s">
        <v>156</v>
      </c>
      <c r="AU301" s="18" t="s">
        <v>90</v>
      </c>
    </row>
    <row r="302" spans="1:65" s="2" customFormat="1" ht="16.5" customHeight="1">
      <c r="A302" s="36"/>
      <c r="B302" s="37"/>
      <c r="C302" s="190" t="s">
        <v>387</v>
      </c>
      <c r="D302" s="190" t="s">
        <v>150</v>
      </c>
      <c r="E302" s="191" t="s">
        <v>388</v>
      </c>
      <c r="F302" s="192" t="s">
        <v>389</v>
      </c>
      <c r="G302" s="193" t="s">
        <v>108</v>
      </c>
      <c r="H302" s="194">
        <v>25</v>
      </c>
      <c r="I302" s="195"/>
      <c r="J302" s="196">
        <f>ROUND(I302*H302,2)</f>
        <v>0</v>
      </c>
      <c r="K302" s="192" t="s">
        <v>153</v>
      </c>
      <c r="L302" s="41"/>
      <c r="M302" s="197" t="s">
        <v>32</v>
      </c>
      <c r="N302" s="198" t="s">
        <v>52</v>
      </c>
      <c r="O302" s="66"/>
      <c r="P302" s="199">
        <f>O302*H302</f>
        <v>0</v>
      </c>
      <c r="Q302" s="199">
        <v>3.5599999999999998E-3</v>
      </c>
      <c r="R302" s="199">
        <f>Q302*H302</f>
        <v>8.8999999999999996E-2</v>
      </c>
      <c r="S302" s="199">
        <v>0</v>
      </c>
      <c r="T302" s="20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1" t="s">
        <v>154</v>
      </c>
      <c r="AT302" s="201" t="s">
        <v>150</v>
      </c>
      <c r="AU302" s="201" t="s">
        <v>90</v>
      </c>
      <c r="AY302" s="18" t="s">
        <v>148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8" t="s">
        <v>40</v>
      </c>
      <c r="BK302" s="202">
        <f>ROUND(I302*H302,2)</f>
        <v>0</v>
      </c>
      <c r="BL302" s="18" t="s">
        <v>154</v>
      </c>
      <c r="BM302" s="201" t="s">
        <v>390</v>
      </c>
    </row>
    <row r="303" spans="1:65" s="2" customFormat="1" ht="38.4">
      <c r="A303" s="36"/>
      <c r="B303" s="37"/>
      <c r="C303" s="38"/>
      <c r="D303" s="203" t="s">
        <v>156</v>
      </c>
      <c r="E303" s="38"/>
      <c r="F303" s="204" t="s">
        <v>391</v>
      </c>
      <c r="G303" s="38"/>
      <c r="H303" s="38"/>
      <c r="I303" s="111"/>
      <c r="J303" s="38"/>
      <c r="K303" s="38"/>
      <c r="L303" s="41"/>
      <c r="M303" s="205"/>
      <c r="N303" s="206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8" t="s">
        <v>156</v>
      </c>
      <c r="AU303" s="18" t="s">
        <v>90</v>
      </c>
    </row>
    <row r="304" spans="1:65" s="2" customFormat="1" ht="16.5" customHeight="1">
      <c r="A304" s="36"/>
      <c r="B304" s="37"/>
      <c r="C304" s="190" t="s">
        <v>392</v>
      </c>
      <c r="D304" s="190" t="s">
        <v>150</v>
      </c>
      <c r="E304" s="191" t="s">
        <v>393</v>
      </c>
      <c r="F304" s="192" t="s">
        <v>394</v>
      </c>
      <c r="G304" s="193" t="s">
        <v>108</v>
      </c>
      <c r="H304" s="194">
        <v>25</v>
      </c>
      <c r="I304" s="195"/>
      <c r="J304" s="196">
        <f>ROUND(I304*H304,2)</f>
        <v>0</v>
      </c>
      <c r="K304" s="192" t="s">
        <v>153</v>
      </c>
      <c r="L304" s="41"/>
      <c r="M304" s="197" t="s">
        <v>32</v>
      </c>
      <c r="N304" s="198" t="s">
        <v>52</v>
      </c>
      <c r="O304" s="66"/>
      <c r="P304" s="199">
        <f>O304*H304</f>
        <v>0</v>
      </c>
      <c r="Q304" s="199">
        <v>3.15E-3</v>
      </c>
      <c r="R304" s="199">
        <f>Q304*H304</f>
        <v>7.8750000000000001E-2</v>
      </c>
      <c r="S304" s="199">
        <v>0</v>
      </c>
      <c r="T304" s="20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1" t="s">
        <v>154</v>
      </c>
      <c r="AT304" s="201" t="s">
        <v>150</v>
      </c>
      <c r="AU304" s="201" t="s">
        <v>90</v>
      </c>
      <c r="AY304" s="18" t="s">
        <v>148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8" t="s">
        <v>40</v>
      </c>
      <c r="BK304" s="202">
        <f>ROUND(I304*H304,2)</f>
        <v>0</v>
      </c>
      <c r="BL304" s="18" t="s">
        <v>154</v>
      </c>
      <c r="BM304" s="201" t="s">
        <v>395</v>
      </c>
    </row>
    <row r="305" spans="1:65" s="2" customFormat="1" ht="16.5" customHeight="1">
      <c r="A305" s="36"/>
      <c r="B305" s="37"/>
      <c r="C305" s="190" t="s">
        <v>396</v>
      </c>
      <c r="D305" s="190" t="s">
        <v>150</v>
      </c>
      <c r="E305" s="191" t="s">
        <v>397</v>
      </c>
      <c r="F305" s="192" t="s">
        <v>398</v>
      </c>
      <c r="G305" s="193" t="s">
        <v>108</v>
      </c>
      <c r="H305" s="194">
        <v>25</v>
      </c>
      <c r="I305" s="195"/>
      <c r="J305" s="196">
        <f>ROUND(I305*H305,2)</f>
        <v>0</v>
      </c>
      <c r="K305" s="192" t="s">
        <v>153</v>
      </c>
      <c r="L305" s="41"/>
      <c r="M305" s="197" t="s">
        <v>32</v>
      </c>
      <c r="N305" s="198" t="s">
        <v>52</v>
      </c>
      <c r="O305" s="66"/>
      <c r="P305" s="199">
        <f>O305*H305</f>
        <v>0</v>
      </c>
      <c r="Q305" s="199">
        <v>5.0000000000000001E-4</v>
      </c>
      <c r="R305" s="199">
        <f>Q305*H305</f>
        <v>1.2500000000000001E-2</v>
      </c>
      <c r="S305" s="199">
        <v>0</v>
      </c>
      <c r="T305" s="20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1" t="s">
        <v>154</v>
      </c>
      <c r="AT305" s="201" t="s">
        <v>150</v>
      </c>
      <c r="AU305" s="201" t="s">
        <v>90</v>
      </c>
      <c r="AY305" s="18" t="s">
        <v>148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8" t="s">
        <v>40</v>
      </c>
      <c r="BK305" s="202">
        <f>ROUND(I305*H305,2)</f>
        <v>0</v>
      </c>
      <c r="BL305" s="18" t="s">
        <v>154</v>
      </c>
      <c r="BM305" s="201" t="s">
        <v>399</v>
      </c>
    </row>
    <row r="306" spans="1:65" s="12" customFormat="1" ht="22.8" customHeight="1">
      <c r="B306" s="174"/>
      <c r="C306" s="175"/>
      <c r="D306" s="176" t="s">
        <v>80</v>
      </c>
      <c r="E306" s="188" t="s">
        <v>400</v>
      </c>
      <c r="F306" s="188" t="s">
        <v>401</v>
      </c>
      <c r="G306" s="175"/>
      <c r="H306" s="175"/>
      <c r="I306" s="178"/>
      <c r="J306" s="189">
        <f>BK306</f>
        <v>0</v>
      </c>
      <c r="K306" s="175"/>
      <c r="L306" s="180"/>
      <c r="M306" s="181"/>
      <c r="N306" s="182"/>
      <c r="O306" s="182"/>
      <c r="P306" s="183">
        <f>SUM(P307:P339)</f>
        <v>0</v>
      </c>
      <c r="Q306" s="182"/>
      <c r="R306" s="183">
        <f>SUM(R307:R339)</f>
        <v>0</v>
      </c>
      <c r="S306" s="182"/>
      <c r="T306" s="184">
        <f>SUM(T307:T339)</f>
        <v>0</v>
      </c>
      <c r="AR306" s="185" t="s">
        <v>40</v>
      </c>
      <c r="AT306" s="186" t="s">
        <v>80</v>
      </c>
      <c r="AU306" s="186" t="s">
        <v>40</v>
      </c>
      <c r="AY306" s="185" t="s">
        <v>148</v>
      </c>
      <c r="BK306" s="187">
        <f>SUM(BK307:BK339)</f>
        <v>0</v>
      </c>
    </row>
    <row r="307" spans="1:65" s="2" customFormat="1" ht="21.75" customHeight="1">
      <c r="A307" s="36"/>
      <c r="B307" s="37"/>
      <c r="C307" s="190" t="s">
        <v>402</v>
      </c>
      <c r="D307" s="190" t="s">
        <v>150</v>
      </c>
      <c r="E307" s="191" t="s">
        <v>403</v>
      </c>
      <c r="F307" s="192" t="s">
        <v>404</v>
      </c>
      <c r="G307" s="193" t="s">
        <v>205</v>
      </c>
      <c r="H307" s="194">
        <v>139.66300000000001</v>
      </c>
      <c r="I307" s="195"/>
      <c r="J307" s="196">
        <f>ROUND(I307*H307,2)</f>
        <v>0</v>
      </c>
      <c r="K307" s="192" t="s">
        <v>153</v>
      </c>
      <c r="L307" s="41"/>
      <c r="M307" s="197" t="s">
        <v>32</v>
      </c>
      <c r="N307" s="198" t="s">
        <v>52</v>
      </c>
      <c r="O307" s="66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1" t="s">
        <v>154</v>
      </c>
      <c r="AT307" s="201" t="s">
        <v>150</v>
      </c>
      <c r="AU307" s="201" t="s">
        <v>90</v>
      </c>
      <c r="AY307" s="18" t="s">
        <v>148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8" t="s">
        <v>40</v>
      </c>
      <c r="BK307" s="202">
        <f>ROUND(I307*H307,2)</f>
        <v>0</v>
      </c>
      <c r="BL307" s="18" t="s">
        <v>154</v>
      </c>
      <c r="BM307" s="201" t="s">
        <v>405</v>
      </c>
    </row>
    <row r="308" spans="1:65" s="2" customFormat="1" ht="76.8">
      <c r="A308" s="36"/>
      <c r="B308" s="37"/>
      <c r="C308" s="38"/>
      <c r="D308" s="203" t="s">
        <v>156</v>
      </c>
      <c r="E308" s="38"/>
      <c r="F308" s="204" t="s">
        <v>406</v>
      </c>
      <c r="G308" s="38"/>
      <c r="H308" s="38"/>
      <c r="I308" s="111"/>
      <c r="J308" s="38"/>
      <c r="K308" s="38"/>
      <c r="L308" s="41"/>
      <c r="M308" s="205"/>
      <c r="N308" s="206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8" t="s">
        <v>156</v>
      </c>
      <c r="AU308" s="18" t="s">
        <v>90</v>
      </c>
    </row>
    <row r="309" spans="1:65" s="14" customFormat="1" ht="10.199999999999999">
      <c r="B309" s="217"/>
      <c r="C309" s="218"/>
      <c r="D309" s="203" t="s">
        <v>158</v>
      </c>
      <c r="E309" s="219" t="s">
        <v>32</v>
      </c>
      <c r="F309" s="220" t="s">
        <v>407</v>
      </c>
      <c r="G309" s="218"/>
      <c r="H309" s="221">
        <v>139.66300000000001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158</v>
      </c>
      <c r="AU309" s="227" t="s">
        <v>90</v>
      </c>
      <c r="AV309" s="14" t="s">
        <v>90</v>
      </c>
      <c r="AW309" s="14" t="s">
        <v>38</v>
      </c>
      <c r="AX309" s="14" t="s">
        <v>40</v>
      </c>
      <c r="AY309" s="227" t="s">
        <v>148</v>
      </c>
    </row>
    <row r="310" spans="1:65" s="2" customFormat="1" ht="21.75" customHeight="1">
      <c r="A310" s="36"/>
      <c r="B310" s="37"/>
      <c r="C310" s="190" t="s">
        <v>408</v>
      </c>
      <c r="D310" s="190" t="s">
        <v>150</v>
      </c>
      <c r="E310" s="191" t="s">
        <v>409</v>
      </c>
      <c r="F310" s="192" t="s">
        <v>410</v>
      </c>
      <c r="G310" s="193" t="s">
        <v>205</v>
      </c>
      <c r="H310" s="194">
        <v>2653.5970000000002</v>
      </c>
      <c r="I310" s="195"/>
      <c r="J310" s="196">
        <f>ROUND(I310*H310,2)</f>
        <v>0</v>
      </c>
      <c r="K310" s="192" t="s">
        <v>153</v>
      </c>
      <c r="L310" s="41"/>
      <c r="M310" s="197" t="s">
        <v>32</v>
      </c>
      <c r="N310" s="198" t="s">
        <v>52</v>
      </c>
      <c r="O310" s="66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1" t="s">
        <v>154</v>
      </c>
      <c r="AT310" s="201" t="s">
        <v>150</v>
      </c>
      <c r="AU310" s="201" t="s">
        <v>90</v>
      </c>
      <c r="AY310" s="18" t="s">
        <v>148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8" t="s">
        <v>40</v>
      </c>
      <c r="BK310" s="202">
        <f>ROUND(I310*H310,2)</f>
        <v>0</v>
      </c>
      <c r="BL310" s="18" t="s">
        <v>154</v>
      </c>
      <c r="BM310" s="201" t="s">
        <v>411</v>
      </c>
    </row>
    <row r="311" spans="1:65" s="2" customFormat="1" ht="76.8">
      <c r="A311" s="36"/>
      <c r="B311" s="37"/>
      <c r="C311" s="38"/>
      <c r="D311" s="203" t="s">
        <v>156</v>
      </c>
      <c r="E311" s="38"/>
      <c r="F311" s="204" t="s">
        <v>406</v>
      </c>
      <c r="G311" s="38"/>
      <c r="H311" s="38"/>
      <c r="I311" s="111"/>
      <c r="J311" s="38"/>
      <c r="K311" s="38"/>
      <c r="L311" s="41"/>
      <c r="M311" s="205"/>
      <c r="N311" s="206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8" t="s">
        <v>156</v>
      </c>
      <c r="AU311" s="18" t="s">
        <v>90</v>
      </c>
    </row>
    <row r="312" spans="1:65" s="14" customFormat="1" ht="10.199999999999999">
      <c r="B312" s="217"/>
      <c r="C312" s="218"/>
      <c r="D312" s="203" t="s">
        <v>158</v>
      </c>
      <c r="E312" s="219" t="s">
        <v>32</v>
      </c>
      <c r="F312" s="220" t="s">
        <v>412</v>
      </c>
      <c r="G312" s="218"/>
      <c r="H312" s="221">
        <v>2653.5970000000002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158</v>
      </c>
      <c r="AU312" s="227" t="s">
        <v>90</v>
      </c>
      <c r="AV312" s="14" t="s">
        <v>90</v>
      </c>
      <c r="AW312" s="14" t="s">
        <v>38</v>
      </c>
      <c r="AX312" s="14" t="s">
        <v>40</v>
      </c>
      <c r="AY312" s="227" t="s">
        <v>148</v>
      </c>
    </row>
    <row r="313" spans="1:65" s="2" customFormat="1" ht="21.75" customHeight="1">
      <c r="A313" s="36"/>
      <c r="B313" s="37"/>
      <c r="C313" s="190" t="s">
        <v>413</v>
      </c>
      <c r="D313" s="190" t="s">
        <v>150</v>
      </c>
      <c r="E313" s="191" t="s">
        <v>414</v>
      </c>
      <c r="F313" s="192" t="s">
        <v>415</v>
      </c>
      <c r="G313" s="193" t="s">
        <v>205</v>
      </c>
      <c r="H313" s="194">
        <v>206.22800000000001</v>
      </c>
      <c r="I313" s="195"/>
      <c r="J313" s="196">
        <f>ROUND(I313*H313,2)</f>
        <v>0</v>
      </c>
      <c r="K313" s="192" t="s">
        <v>153</v>
      </c>
      <c r="L313" s="41"/>
      <c r="M313" s="197" t="s">
        <v>32</v>
      </c>
      <c r="N313" s="198" t="s">
        <v>52</v>
      </c>
      <c r="O313" s="66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1" t="s">
        <v>154</v>
      </c>
      <c r="AT313" s="201" t="s">
        <v>150</v>
      </c>
      <c r="AU313" s="201" t="s">
        <v>90</v>
      </c>
      <c r="AY313" s="18" t="s">
        <v>148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8" t="s">
        <v>40</v>
      </c>
      <c r="BK313" s="202">
        <f>ROUND(I313*H313,2)</f>
        <v>0</v>
      </c>
      <c r="BL313" s="18" t="s">
        <v>154</v>
      </c>
      <c r="BM313" s="201" t="s">
        <v>416</v>
      </c>
    </row>
    <row r="314" spans="1:65" s="2" customFormat="1" ht="76.8">
      <c r="A314" s="36"/>
      <c r="B314" s="37"/>
      <c r="C314" s="38"/>
      <c r="D314" s="203" t="s">
        <v>156</v>
      </c>
      <c r="E314" s="38"/>
      <c r="F314" s="204" t="s">
        <v>406</v>
      </c>
      <c r="G314" s="38"/>
      <c r="H314" s="38"/>
      <c r="I314" s="111"/>
      <c r="J314" s="38"/>
      <c r="K314" s="38"/>
      <c r="L314" s="41"/>
      <c r="M314" s="205"/>
      <c r="N314" s="206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8" t="s">
        <v>156</v>
      </c>
      <c r="AU314" s="18" t="s">
        <v>90</v>
      </c>
    </row>
    <row r="315" spans="1:65" s="14" customFormat="1" ht="10.199999999999999">
      <c r="B315" s="217"/>
      <c r="C315" s="218"/>
      <c r="D315" s="203" t="s">
        <v>158</v>
      </c>
      <c r="E315" s="219" t="s">
        <v>32</v>
      </c>
      <c r="F315" s="220" t="s">
        <v>417</v>
      </c>
      <c r="G315" s="218"/>
      <c r="H315" s="221">
        <v>48.325000000000003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158</v>
      </c>
      <c r="AU315" s="227" t="s">
        <v>90</v>
      </c>
      <c r="AV315" s="14" t="s">
        <v>90</v>
      </c>
      <c r="AW315" s="14" t="s">
        <v>38</v>
      </c>
      <c r="AX315" s="14" t="s">
        <v>81</v>
      </c>
      <c r="AY315" s="227" t="s">
        <v>148</v>
      </c>
    </row>
    <row r="316" spans="1:65" s="14" customFormat="1" ht="10.199999999999999">
      <c r="B316" s="217"/>
      <c r="C316" s="218"/>
      <c r="D316" s="203" t="s">
        <v>158</v>
      </c>
      <c r="E316" s="219" t="s">
        <v>32</v>
      </c>
      <c r="F316" s="220" t="s">
        <v>418</v>
      </c>
      <c r="G316" s="218"/>
      <c r="H316" s="221">
        <v>112.28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158</v>
      </c>
      <c r="AU316" s="227" t="s">
        <v>90</v>
      </c>
      <c r="AV316" s="14" t="s">
        <v>90</v>
      </c>
      <c r="AW316" s="14" t="s">
        <v>38</v>
      </c>
      <c r="AX316" s="14" t="s">
        <v>81</v>
      </c>
      <c r="AY316" s="227" t="s">
        <v>148</v>
      </c>
    </row>
    <row r="317" spans="1:65" s="14" customFormat="1" ht="10.199999999999999">
      <c r="B317" s="217"/>
      <c r="C317" s="218"/>
      <c r="D317" s="203" t="s">
        <v>158</v>
      </c>
      <c r="E317" s="219" t="s">
        <v>32</v>
      </c>
      <c r="F317" s="220" t="s">
        <v>419</v>
      </c>
      <c r="G317" s="218"/>
      <c r="H317" s="221">
        <v>45.622999999999998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158</v>
      </c>
      <c r="AU317" s="227" t="s">
        <v>90</v>
      </c>
      <c r="AV317" s="14" t="s">
        <v>90</v>
      </c>
      <c r="AW317" s="14" t="s">
        <v>38</v>
      </c>
      <c r="AX317" s="14" t="s">
        <v>81</v>
      </c>
      <c r="AY317" s="227" t="s">
        <v>148</v>
      </c>
    </row>
    <row r="318" spans="1:65" s="15" customFormat="1" ht="10.199999999999999">
      <c r="B318" s="228"/>
      <c r="C318" s="229"/>
      <c r="D318" s="203" t="s">
        <v>158</v>
      </c>
      <c r="E318" s="230" t="s">
        <v>32</v>
      </c>
      <c r="F318" s="231" t="s">
        <v>161</v>
      </c>
      <c r="G318" s="229"/>
      <c r="H318" s="232">
        <v>206.22800000000001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158</v>
      </c>
      <c r="AU318" s="238" t="s">
        <v>90</v>
      </c>
      <c r="AV318" s="15" t="s">
        <v>154</v>
      </c>
      <c r="AW318" s="15" t="s">
        <v>38</v>
      </c>
      <c r="AX318" s="15" t="s">
        <v>40</v>
      </c>
      <c r="AY318" s="238" t="s">
        <v>148</v>
      </c>
    </row>
    <row r="319" spans="1:65" s="2" customFormat="1" ht="21.75" customHeight="1">
      <c r="A319" s="36"/>
      <c r="B319" s="37"/>
      <c r="C319" s="190" t="s">
        <v>420</v>
      </c>
      <c r="D319" s="190" t="s">
        <v>150</v>
      </c>
      <c r="E319" s="191" t="s">
        <v>421</v>
      </c>
      <c r="F319" s="192" t="s">
        <v>410</v>
      </c>
      <c r="G319" s="193" t="s">
        <v>205</v>
      </c>
      <c r="H319" s="194">
        <v>3918.3319999999999</v>
      </c>
      <c r="I319" s="195"/>
      <c r="J319" s="196">
        <f>ROUND(I319*H319,2)</f>
        <v>0</v>
      </c>
      <c r="K319" s="192" t="s">
        <v>153</v>
      </c>
      <c r="L319" s="41"/>
      <c r="M319" s="197" t="s">
        <v>32</v>
      </c>
      <c r="N319" s="198" t="s">
        <v>52</v>
      </c>
      <c r="O319" s="66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1" t="s">
        <v>154</v>
      </c>
      <c r="AT319" s="201" t="s">
        <v>150</v>
      </c>
      <c r="AU319" s="201" t="s">
        <v>90</v>
      </c>
      <c r="AY319" s="18" t="s">
        <v>148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8" t="s">
        <v>40</v>
      </c>
      <c r="BK319" s="202">
        <f>ROUND(I319*H319,2)</f>
        <v>0</v>
      </c>
      <c r="BL319" s="18" t="s">
        <v>154</v>
      </c>
      <c r="BM319" s="201" t="s">
        <v>422</v>
      </c>
    </row>
    <row r="320" spans="1:65" s="2" customFormat="1" ht="76.8">
      <c r="A320" s="36"/>
      <c r="B320" s="37"/>
      <c r="C320" s="38"/>
      <c r="D320" s="203" t="s">
        <v>156</v>
      </c>
      <c r="E320" s="38"/>
      <c r="F320" s="204" t="s">
        <v>406</v>
      </c>
      <c r="G320" s="38"/>
      <c r="H320" s="38"/>
      <c r="I320" s="111"/>
      <c r="J320" s="38"/>
      <c r="K320" s="38"/>
      <c r="L320" s="41"/>
      <c r="M320" s="205"/>
      <c r="N320" s="206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8" t="s">
        <v>156</v>
      </c>
      <c r="AU320" s="18" t="s">
        <v>90</v>
      </c>
    </row>
    <row r="321" spans="1:65" s="14" customFormat="1" ht="10.199999999999999">
      <c r="B321" s="217"/>
      <c r="C321" s="218"/>
      <c r="D321" s="203" t="s">
        <v>158</v>
      </c>
      <c r="E321" s="219" t="s">
        <v>32</v>
      </c>
      <c r="F321" s="220" t="s">
        <v>423</v>
      </c>
      <c r="G321" s="218"/>
      <c r="H321" s="221">
        <v>3918.3319999999999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158</v>
      </c>
      <c r="AU321" s="227" t="s">
        <v>90</v>
      </c>
      <c r="AV321" s="14" t="s">
        <v>90</v>
      </c>
      <c r="AW321" s="14" t="s">
        <v>38</v>
      </c>
      <c r="AX321" s="14" t="s">
        <v>40</v>
      </c>
      <c r="AY321" s="227" t="s">
        <v>148</v>
      </c>
    </row>
    <row r="322" spans="1:65" s="2" customFormat="1" ht="16.5" customHeight="1">
      <c r="A322" s="36"/>
      <c r="B322" s="37"/>
      <c r="C322" s="190" t="s">
        <v>424</v>
      </c>
      <c r="D322" s="190" t="s">
        <v>150</v>
      </c>
      <c r="E322" s="191" t="s">
        <v>425</v>
      </c>
      <c r="F322" s="192" t="s">
        <v>426</v>
      </c>
      <c r="G322" s="193" t="s">
        <v>205</v>
      </c>
      <c r="H322" s="194">
        <v>345.89100000000002</v>
      </c>
      <c r="I322" s="195"/>
      <c r="J322" s="196">
        <f>ROUND(I322*H322,2)</f>
        <v>0</v>
      </c>
      <c r="K322" s="192" t="s">
        <v>153</v>
      </c>
      <c r="L322" s="41"/>
      <c r="M322" s="197" t="s">
        <v>32</v>
      </c>
      <c r="N322" s="198" t="s">
        <v>52</v>
      </c>
      <c r="O322" s="66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1" t="s">
        <v>154</v>
      </c>
      <c r="AT322" s="201" t="s">
        <v>150</v>
      </c>
      <c r="AU322" s="201" t="s">
        <v>90</v>
      </c>
      <c r="AY322" s="18" t="s">
        <v>148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8" t="s">
        <v>40</v>
      </c>
      <c r="BK322" s="202">
        <f>ROUND(I322*H322,2)</f>
        <v>0</v>
      </c>
      <c r="BL322" s="18" t="s">
        <v>154</v>
      </c>
      <c r="BM322" s="201" t="s">
        <v>427</v>
      </c>
    </row>
    <row r="323" spans="1:65" s="2" customFormat="1" ht="38.4">
      <c r="A323" s="36"/>
      <c r="B323" s="37"/>
      <c r="C323" s="38"/>
      <c r="D323" s="203" t="s">
        <v>156</v>
      </c>
      <c r="E323" s="38"/>
      <c r="F323" s="204" t="s">
        <v>428</v>
      </c>
      <c r="G323" s="38"/>
      <c r="H323" s="38"/>
      <c r="I323" s="111"/>
      <c r="J323" s="38"/>
      <c r="K323" s="38"/>
      <c r="L323" s="41"/>
      <c r="M323" s="205"/>
      <c r="N323" s="206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8" t="s">
        <v>156</v>
      </c>
      <c r="AU323" s="18" t="s">
        <v>90</v>
      </c>
    </row>
    <row r="324" spans="1:65" s="14" customFormat="1" ht="10.199999999999999">
      <c r="B324" s="217"/>
      <c r="C324" s="218"/>
      <c r="D324" s="203" t="s">
        <v>158</v>
      </c>
      <c r="E324" s="219" t="s">
        <v>32</v>
      </c>
      <c r="F324" s="220" t="s">
        <v>407</v>
      </c>
      <c r="G324" s="218"/>
      <c r="H324" s="221">
        <v>139.66300000000001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158</v>
      </c>
      <c r="AU324" s="227" t="s">
        <v>90</v>
      </c>
      <c r="AV324" s="14" t="s">
        <v>90</v>
      </c>
      <c r="AW324" s="14" t="s">
        <v>38</v>
      </c>
      <c r="AX324" s="14" t="s">
        <v>81</v>
      </c>
      <c r="AY324" s="227" t="s">
        <v>148</v>
      </c>
    </row>
    <row r="325" spans="1:65" s="14" customFormat="1" ht="10.199999999999999">
      <c r="B325" s="217"/>
      <c r="C325" s="218"/>
      <c r="D325" s="203" t="s">
        <v>158</v>
      </c>
      <c r="E325" s="219" t="s">
        <v>32</v>
      </c>
      <c r="F325" s="220" t="s">
        <v>417</v>
      </c>
      <c r="G325" s="218"/>
      <c r="H325" s="221">
        <v>48.325000000000003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158</v>
      </c>
      <c r="AU325" s="227" t="s">
        <v>90</v>
      </c>
      <c r="AV325" s="14" t="s">
        <v>90</v>
      </c>
      <c r="AW325" s="14" t="s">
        <v>38</v>
      </c>
      <c r="AX325" s="14" t="s">
        <v>81</v>
      </c>
      <c r="AY325" s="227" t="s">
        <v>148</v>
      </c>
    </row>
    <row r="326" spans="1:65" s="14" customFormat="1" ht="10.199999999999999">
      <c r="B326" s="217"/>
      <c r="C326" s="218"/>
      <c r="D326" s="203" t="s">
        <v>158</v>
      </c>
      <c r="E326" s="219" t="s">
        <v>32</v>
      </c>
      <c r="F326" s="220" t="s">
        <v>418</v>
      </c>
      <c r="G326" s="218"/>
      <c r="H326" s="221">
        <v>112.28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158</v>
      </c>
      <c r="AU326" s="227" t="s">
        <v>90</v>
      </c>
      <c r="AV326" s="14" t="s">
        <v>90</v>
      </c>
      <c r="AW326" s="14" t="s">
        <v>38</v>
      </c>
      <c r="AX326" s="14" t="s">
        <v>81</v>
      </c>
      <c r="AY326" s="227" t="s">
        <v>148</v>
      </c>
    </row>
    <row r="327" spans="1:65" s="14" customFormat="1" ht="10.199999999999999">
      <c r="B327" s="217"/>
      <c r="C327" s="218"/>
      <c r="D327" s="203" t="s">
        <v>158</v>
      </c>
      <c r="E327" s="219" t="s">
        <v>32</v>
      </c>
      <c r="F327" s="220" t="s">
        <v>419</v>
      </c>
      <c r="G327" s="218"/>
      <c r="H327" s="221">
        <v>45.622999999999998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158</v>
      </c>
      <c r="AU327" s="227" t="s">
        <v>90</v>
      </c>
      <c r="AV327" s="14" t="s">
        <v>90</v>
      </c>
      <c r="AW327" s="14" t="s">
        <v>38</v>
      </c>
      <c r="AX327" s="14" t="s">
        <v>81</v>
      </c>
      <c r="AY327" s="227" t="s">
        <v>148</v>
      </c>
    </row>
    <row r="328" spans="1:65" s="15" customFormat="1" ht="10.199999999999999">
      <c r="B328" s="228"/>
      <c r="C328" s="229"/>
      <c r="D328" s="203" t="s">
        <v>158</v>
      </c>
      <c r="E328" s="230" t="s">
        <v>32</v>
      </c>
      <c r="F328" s="231" t="s">
        <v>161</v>
      </c>
      <c r="G328" s="229"/>
      <c r="H328" s="232">
        <v>345.89100000000002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158</v>
      </c>
      <c r="AU328" s="238" t="s">
        <v>90</v>
      </c>
      <c r="AV328" s="15" t="s">
        <v>154</v>
      </c>
      <c r="AW328" s="15" t="s">
        <v>38</v>
      </c>
      <c r="AX328" s="15" t="s">
        <v>40</v>
      </c>
      <c r="AY328" s="238" t="s">
        <v>148</v>
      </c>
    </row>
    <row r="329" spans="1:65" s="2" customFormat="1" ht="21.75" customHeight="1">
      <c r="A329" s="36"/>
      <c r="B329" s="37"/>
      <c r="C329" s="190" t="s">
        <v>429</v>
      </c>
      <c r="D329" s="190" t="s">
        <v>150</v>
      </c>
      <c r="E329" s="191" t="s">
        <v>430</v>
      </c>
      <c r="F329" s="192" t="s">
        <v>431</v>
      </c>
      <c r="G329" s="193" t="s">
        <v>205</v>
      </c>
      <c r="H329" s="194">
        <v>160.60499999999999</v>
      </c>
      <c r="I329" s="195"/>
      <c r="J329" s="196">
        <f>ROUND(I329*H329,2)</f>
        <v>0</v>
      </c>
      <c r="K329" s="192" t="s">
        <v>153</v>
      </c>
      <c r="L329" s="41"/>
      <c r="M329" s="197" t="s">
        <v>32</v>
      </c>
      <c r="N329" s="198" t="s">
        <v>52</v>
      </c>
      <c r="O329" s="66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01" t="s">
        <v>154</v>
      </c>
      <c r="AT329" s="201" t="s">
        <v>150</v>
      </c>
      <c r="AU329" s="201" t="s">
        <v>90</v>
      </c>
      <c r="AY329" s="18" t="s">
        <v>148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8" t="s">
        <v>40</v>
      </c>
      <c r="BK329" s="202">
        <f>ROUND(I329*H329,2)</f>
        <v>0</v>
      </c>
      <c r="BL329" s="18" t="s">
        <v>154</v>
      </c>
      <c r="BM329" s="201" t="s">
        <v>432</v>
      </c>
    </row>
    <row r="330" spans="1:65" s="2" customFormat="1" ht="67.2">
      <c r="A330" s="36"/>
      <c r="B330" s="37"/>
      <c r="C330" s="38"/>
      <c r="D330" s="203" t="s">
        <v>156</v>
      </c>
      <c r="E330" s="38"/>
      <c r="F330" s="204" t="s">
        <v>433</v>
      </c>
      <c r="G330" s="38"/>
      <c r="H330" s="38"/>
      <c r="I330" s="111"/>
      <c r="J330" s="38"/>
      <c r="K330" s="38"/>
      <c r="L330" s="41"/>
      <c r="M330" s="205"/>
      <c r="N330" s="206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8" t="s">
        <v>156</v>
      </c>
      <c r="AU330" s="18" t="s">
        <v>90</v>
      </c>
    </row>
    <row r="331" spans="1:65" s="14" customFormat="1" ht="10.199999999999999">
      <c r="B331" s="217"/>
      <c r="C331" s="218"/>
      <c r="D331" s="203" t="s">
        <v>158</v>
      </c>
      <c r="E331" s="219" t="s">
        <v>32</v>
      </c>
      <c r="F331" s="220" t="s">
        <v>417</v>
      </c>
      <c r="G331" s="218"/>
      <c r="H331" s="221">
        <v>48.325000000000003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158</v>
      </c>
      <c r="AU331" s="227" t="s">
        <v>90</v>
      </c>
      <c r="AV331" s="14" t="s">
        <v>90</v>
      </c>
      <c r="AW331" s="14" t="s">
        <v>38</v>
      </c>
      <c r="AX331" s="14" t="s">
        <v>81</v>
      </c>
      <c r="AY331" s="227" t="s">
        <v>148</v>
      </c>
    </row>
    <row r="332" spans="1:65" s="14" customFormat="1" ht="10.199999999999999">
      <c r="B332" s="217"/>
      <c r="C332" s="218"/>
      <c r="D332" s="203" t="s">
        <v>158</v>
      </c>
      <c r="E332" s="219" t="s">
        <v>32</v>
      </c>
      <c r="F332" s="220" t="s">
        <v>418</v>
      </c>
      <c r="G332" s="218"/>
      <c r="H332" s="221">
        <v>112.28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158</v>
      </c>
      <c r="AU332" s="227" t="s">
        <v>90</v>
      </c>
      <c r="AV332" s="14" t="s">
        <v>90</v>
      </c>
      <c r="AW332" s="14" t="s">
        <v>38</v>
      </c>
      <c r="AX332" s="14" t="s">
        <v>81</v>
      </c>
      <c r="AY332" s="227" t="s">
        <v>148</v>
      </c>
    </row>
    <row r="333" spans="1:65" s="15" customFormat="1" ht="10.199999999999999">
      <c r="B333" s="228"/>
      <c r="C333" s="229"/>
      <c r="D333" s="203" t="s">
        <v>158</v>
      </c>
      <c r="E333" s="230" t="s">
        <v>32</v>
      </c>
      <c r="F333" s="231" t="s">
        <v>161</v>
      </c>
      <c r="G333" s="229"/>
      <c r="H333" s="232">
        <v>160.60499999999999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158</v>
      </c>
      <c r="AU333" s="238" t="s">
        <v>90</v>
      </c>
      <c r="AV333" s="15" t="s">
        <v>154</v>
      </c>
      <c r="AW333" s="15" t="s">
        <v>38</v>
      </c>
      <c r="AX333" s="15" t="s">
        <v>40</v>
      </c>
      <c r="AY333" s="238" t="s">
        <v>148</v>
      </c>
    </row>
    <row r="334" spans="1:65" s="2" customFormat="1" ht="21.75" customHeight="1">
      <c r="A334" s="36"/>
      <c r="B334" s="37"/>
      <c r="C334" s="190" t="s">
        <v>434</v>
      </c>
      <c r="D334" s="190" t="s">
        <v>150</v>
      </c>
      <c r="E334" s="191" t="s">
        <v>435</v>
      </c>
      <c r="F334" s="192" t="s">
        <v>436</v>
      </c>
      <c r="G334" s="193" t="s">
        <v>205</v>
      </c>
      <c r="H334" s="194">
        <v>45.622999999999998</v>
      </c>
      <c r="I334" s="195"/>
      <c r="J334" s="196">
        <f>ROUND(I334*H334,2)</f>
        <v>0</v>
      </c>
      <c r="K334" s="192" t="s">
        <v>153</v>
      </c>
      <c r="L334" s="41"/>
      <c r="M334" s="197" t="s">
        <v>32</v>
      </c>
      <c r="N334" s="198" t="s">
        <v>52</v>
      </c>
      <c r="O334" s="66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1" t="s">
        <v>154</v>
      </c>
      <c r="AT334" s="201" t="s">
        <v>150</v>
      </c>
      <c r="AU334" s="201" t="s">
        <v>90</v>
      </c>
      <c r="AY334" s="18" t="s">
        <v>148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8" t="s">
        <v>40</v>
      </c>
      <c r="BK334" s="202">
        <f>ROUND(I334*H334,2)</f>
        <v>0</v>
      </c>
      <c r="BL334" s="18" t="s">
        <v>154</v>
      </c>
      <c r="BM334" s="201" t="s">
        <v>437</v>
      </c>
    </row>
    <row r="335" spans="1:65" s="2" customFormat="1" ht="67.2">
      <c r="A335" s="36"/>
      <c r="B335" s="37"/>
      <c r="C335" s="38"/>
      <c r="D335" s="203" t="s">
        <v>156</v>
      </c>
      <c r="E335" s="38"/>
      <c r="F335" s="204" t="s">
        <v>433</v>
      </c>
      <c r="G335" s="38"/>
      <c r="H335" s="38"/>
      <c r="I335" s="111"/>
      <c r="J335" s="38"/>
      <c r="K335" s="38"/>
      <c r="L335" s="41"/>
      <c r="M335" s="205"/>
      <c r="N335" s="206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8" t="s">
        <v>156</v>
      </c>
      <c r="AU335" s="18" t="s">
        <v>90</v>
      </c>
    </row>
    <row r="336" spans="1:65" s="14" customFormat="1" ht="10.199999999999999">
      <c r="B336" s="217"/>
      <c r="C336" s="218"/>
      <c r="D336" s="203" t="s">
        <v>158</v>
      </c>
      <c r="E336" s="219" t="s">
        <v>32</v>
      </c>
      <c r="F336" s="220" t="s">
        <v>419</v>
      </c>
      <c r="G336" s="218"/>
      <c r="H336" s="221">
        <v>45.622999999999998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158</v>
      </c>
      <c r="AU336" s="227" t="s">
        <v>90</v>
      </c>
      <c r="AV336" s="14" t="s">
        <v>90</v>
      </c>
      <c r="AW336" s="14" t="s">
        <v>38</v>
      </c>
      <c r="AX336" s="14" t="s">
        <v>40</v>
      </c>
      <c r="AY336" s="227" t="s">
        <v>148</v>
      </c>
    </row>
    <row r="337" spans="1:65" s="2" customFormat="1" ht="21.75" customHeight="1">
      <c r="A337" s="36"/>
      <c r="B337" s="37"/>
      <c r="C337" s="190" t="s">
        <v>438</v>
      </c>
      <c r="D337" s="190" t="s">
        <v>150</v>
      </c>
      <c r="E337" s="191" t="s">
        <v>439</v>
      </c>
      <c r="F337" s="192" t="s">
        <v>440</v>
      </c>
      <c r="G337" s="193" t="s">
        <v>205</v>
      </c>
      <c r="H337" s="194">
        <v>139.66300000000001</v>
      </c>
      <c r="I337" s="195"/>
      <c r="J337" s="196">
        <f>ROUND(I337*H337,2)</f>
        <v>0</v>
      </c>
      <c r="K337" s="192" t="s">
        <v>153</v>
      </c>
      <c r="L337" s="41"/>
      <c r="M337" s="197" t="s">
        <v>32</v>
      </c>
      <c r="N337" s="198" t="s">
        <v>52</v>
      </c>
      <c r="O337" s="66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1" t="s">
        <v>154</v>
      </c>
      <c r="AT337" s="201" t="s">
        <v>150</v>
      </c>
      <c r="AU337" s="201" t="s">
        <v>90</v>
      </c>
      <c r="AY337" s="18" t="s">
        <v>148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8" t="s">
        <v>40</v>
      </c>
      <c r="BK337" s="202">
        <f>ROUND(I337*H337,2)</f>
        <v>0</v>
      </c>
      <c r="BL337" s="18" t="s">
        <v>154</v>
      </c>
      <c r="BM337" s="201" t="s">
        <v>441</v>
      </c>
    </row>
    <row r="338" spans="1:65" s="2" customFormat="1" ht="67.2">
      <c r="A338" s="36"/>
      <c r="B338" s="37"/>
      <c r="C338" s="38"/>
      <c r="D338" s="203" t="s">
        <v>156</v>
      </c>
      <c r="E338" s="38"/>
      <c r="F338" s="204" t="s">
        <v>433</v>
      </c>
      <c r="G338" s="38"/>
      <c r="H338" s="38"/>
      <c r="I338" s="111"/>
      <c r="J338" s="38"/>
      <c r="K338" s="38"/>
      <c r="L338" s="41"/>
      <c r="M338" s="205"/>
      <c r="N338" s="206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8" t="s">
        <v>156</v>
      </c>
      <c r="AU338" s="18" t="s">
        <v>90</v>
      </c>
    </row>
    <row r="339" spans="1:65" s="14" customFormat="1" ht="10.199999999999999">
      <c r="B339" s="217"/>
      <c r="C339" s="218"/>
      <c r="D339" s="203" t="s">
        <v>158</v>
      </c>
      <c r="E339" s="219" t="s">
        <v>32</v>
      </c>
      <c r="F339" s="220" t="s">
        <v>407</v>
      </c>
      <c r="G339" s="218"/>
      <c r="H339" s="221">
        <v>139.66300000000001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158</v>
      </c>
      <c r="AU339" s="227" t="s">
        <v>90</v>
      </c>
      <c r="AV339" s="14" t="s">
        <v>90</v>
      </c>
      <c r="AW339" s="14" t="s">
        <v>38</v>
      </c>
      <c r="AX339" s="14" t="s">
        <v>40</v>
      </c>
      <c r="AY339" s="227" t="s">
        <v>148</v>
      </c>
    </row>
    <row r="340" spans="1:65" s="12" customFormat="1" ht="22.8" customHeight="1">
      <c r="B340" s="174"/>
      <c r="C340" s="175"/>
      <c r="D340" s="176" t="s">
        <v>80</v>
      </c>
      <c r="E340" s="188" t="s">
        <v>442</v>
      </c>
      <c r="F340" s="188" t="s">
        <v>443</v>
      </c>
      <c r="G340" s="175"/>
      <c r="H340" s="175"/>
      <c r="I340" s="178"/>
      <c r="J340" s="189">
        <f>BK340</f>
        <v>0</v>
      </c>
      <c r="K340" s="175"/>
      <c r="L340" s="180"/>
      <c r="M340" s="181"/>
      <c r="N340" s="182"/>
      <c r="O340" s="182"/>
      <c r="P340" s="183">
        <f>SUM(P341:P342)</f>
        <v>0</v>
      </c>
      <c r="Q340" s="182"/>
      <c r="R340" s="183">
        <f>SUM(R341:R342)</f>
        <v>0</v>
      </c>
      <c r="S340" s="182"/>
      <c r="T340" s="184">
        <f>SUM(T341:T342)</f>
        <v>0</v>
      </c>
      <c r="AR340" s="185" t="s">
        <v>40</v>
      </c>
      <c r="AT340" s="186" t="s">
        <v>80</v>
      </c>
      <c r="AU340" s="186" t="s">
        <v>40</v>
      </c>
      <c r="AY340" s="185" t="s">
        <v>148</v>
      </c>
      <c r="BK340" s="187">
        <f>SUM(BK341:BK342)</f>
        <v>0</v>
      </c>
    </row>
    <row r="341" spans="1:65" s="2" customFormat="1" ht="21.75" customHeight="1">
      <c r="A341" s="36"/>
      <c r="B341" s="37"/>
      <c r="C341" s="190" t="s">
        <v>444</v>
      </c>
      <c r="D341" s="190" t="s">
        <v>150</v>
      </c>
      <c r="E341" s="191" t="s">
        <v>445</v>
      </c>
      <c r="F341" s="192" t="s">
        <v>446</v>
      </c>
      <c r="G341" s="193" t="s">
        <v>205</v>
      </c>
      <c r="H341" s="194">
        <v>95.403000000000006</v>
      </c>
      <c r="I341" s="195"/>
      <c r="J341" s="196">
        <f>ROUND(I341*H341,2)</f>
        <v>0</v>
      </c>
      <c r="K341" s="192" t="s">
        <v>153</v>
      </c>
      <c r="L341" s="41"/>
      <c r="M341" s="197" t="s">
        <v>32</v>
      </c>
      <c r="N341" s="198" t="s">
        <v>52</v>
      </c>
      <c r="O341" s="66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1" t="s">
        <v>154</v>
      </c>
      <c r="AT341" s="201" t="s">
        <v>150</v>
      </c>
      <c r="AU341" s="201" t="s">
        <v>90</v>
      </c>
      <c r="AY341" s="18" t="s">
        <v>148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8" t="s">
        <v>40</v>
      </c>
      <c r="BK341" s="202">
        <f>ROUND(I341*H341,2)</f>
        <v>0</v>
      </c>
      <c r="BL341" s="18" t="s">
        <v>154</v>
      </c>
      <c r="BM341" s="201" t="s">
        <v>447</v>
      </c>
    </row>
    <row r="342" spans="1:65" s="2" customFormat="1" ht="28.8">
      <c r="A342" s="36"/>
      <c r="B342" s="37"/>
      <c r="C342" s="38"/>
      <c r="D342" s="203" t="s">
        <v>156</v>
      </c>
      <c r="E342" s="38"/>
      <c r="F342" s="204" t="s">
        <v>448</v>
      </c>
      <c r="G342" s="38"/>
      <c r="H342" s="38"/>
      <c r="I342" s="111"/>
      <c r="J342" s="38"/>
      <c r="K342" s="38"/>
      <c r="L342" s="41"/>
      <c r="M342" s="205"/>
      <c r="N342" s="206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8" t="s">
        <v>156</v>
      </c>
      <c r="AU342" s="18" t="s">
        <v>90</v>
      </c>
    </row>
    <row r="343" spans="1:65" s="12" customFormat="1" ht="25.95" customHeight="1">
      <c r="B343" s="174"/>
      <c r="C343" s="175"/>
      <c r="D343" s="176" t="s">
        <v>80</v>
      </c>
      <c r="E343" s="177" t="s">
        <v>449</v>
      </c>
      <c r="F343" s="177" t="s">
        <v>450</v>
      </c>
      <c r="G343" s="175"/>
      <c r="H343" s="175"/>
      <c r="I343" s="178"/>
      <c r="J343" s="179">
        <f>BK343</f>
        <v>0</v>
      </c>
      <c r="K343" s="175"/>
      <c r="L343" s="180"/>
      <c r="M343" s="181"/>
      <c r="N343" s="182"/>
      <c r="O343" s="182"/>
      <c r="P343" s="183">
        <f>SUM(P344:P348)</f>
        <v>0</v>
      </c>
      <c r="Q343" s="182"/>
      <c r="R343" s="183">
        <f>SUM(R344:R348)</f>
        <v>0</v>
      </c>
      <c r="S343" s="182"/>
      <c r="T343" s="184">
        <f>SUM(T344:T348)</f>
        <v>0</v>
      </c>
      <c r="AR343" s="185" t="s">
        <v>154</v>
      </c>
      <c r="AT343" s="186" t="s">
        <v>80</v>
      </c>
      <c r="AU343" s="186" t="s">
        <v>81</v>
      </c>
      <c r="AY343" s="185" t="s">
        <v>148</v>
      </c>
      <c r="BK343" s="187">
        <f>SUM(BK344:BK348)</f>
        <v>0</v>
      </c>
    </row>
    <row r="344" spans="1:65" s="2" customFormat="1" ht="16.5" customHeight="1">
      <c r="A344" s="36"/>
      <c r="B344" s="37"/>
      <c r="C344" s="190" t="s">
        <v>451</v>
      </c>
      <c r="D344" s="190" t="s">
        <v>150</v>
      </c>
      <c r="E344" s="191" t="s">
        <v>452</v>
      </c>
      <c r="F344" s="192" t="s">
        <v>453</v>
      </c>
      <c r="G344" s="193" t="s">
        <v>454</v>
      </c>
      <c r="H344" s="194">
        <v>48</v>
      </c>
      <c r="I344" s="195"/>
      <c r="J344" s="196">
        <f>ROUND(I344*H344,2)</f>
        <v>0</v>
      </c>
      <c r="K344" s="192" t="s">
        <v>153</v>
      </c>
      <c r="L344" s="41"/>
      <c r="M344" s="197" t="s">
        <v>32</v>
      </c>
      <c r="N344" s="198" t="s">
        <v>52</v>
      </c>
      <c r="O344" s="66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1" t="s">
        <v>455</v>
      </c>
      <c r="AT344" s="201" t="s">
        <v>150</v>
      </c>
      <c r="AU344" s="201" t="s">
        <v>40</v>
      </c>
      <c r="AY344" s="18" t="s">
        <v>148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8" t="s">
        <v>40</v>
      </c>
      <c r="BK344" s="202">
        <f>ROUND(I344*H344,2)</f>
        <v>0</v>
      </c>
      <c r="BL344" s="18" t="s">
        <v>455</v>
      </c>
      <c r="BM344" s="201" t="s">
        <v>456</v>
      </c>
    </row>
    <row r="345" spans="1:65" s="14" customFormat="1" ht="10.199999999999999">
      <c r="B345" s="217"/>
      <c r="C345" s="218"/>
      <c r="D345" s="203" t="s">
        <v>158</v>
      </c>
      <c r="E345" s="219" t="s">
        <v>32</v>
      </c>
      <c r="F345" s="220" t="s">
        <v>457</v>
      </c>
      <c r="G345" s="218"/>
      <c r="H345" s="221">
        <v>8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158</v>
      </c>
      <c r="AU345" s="227" t="s">
        <v>40</v>
      </c>
      <c r="AV345" s="14" t="s">
        <v>90</v>
      </c>
      <c r="AW345" s="14" t="s">
        <v>38</v>
      </c>
      <c r="AX345" s="14" t="s">
        <v>81</v>
      </c>
      <c r="AY345" s="227" t="s">
        <v>148</v>
      </c>
    </row>
    <row r="346" spans="1:65" s="14" customFormat="1" ht="10.199999999999999">
      <c r="B346" s="217"/>
      <c r="C346" s="218"/>
      <c r="D346" s="203" t="s">
        <v>158</v>
      </c>
      <c r="E346" s="219" t="s">
        <v>32</v>
      </c>
      <c r="F346" s="220" t="s">
        <v>458</v>
      </c>
      <c r="G346" s="218"/>
      <c r="H346" s="221">
        <v>32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158</v>
      </c>
      <c r="AU346" s="227" t="s">
        <v>40</v>
      </c>
      <c r="AV346" s="14" t="s">
        <v>90</v>
      </c>
      <c r="AW346" s="14" t="s">
        <v>38</v>
      </c>
      <c r="AX346" s="14" t="s">
        <v>81</v>
      </c>
      <c r="AY346" s="227" t="s">
        <v>148</v>
      </c>
    </row>
    <row r="347" spans="1:65" s="14" customFormat="1" ht="10.199999999999999">
      <c r="B347" s="217"/>
      <c r="C347" s="218"/>
      <c r="D347" s="203" t="s">
        <v>158</v>
      </c>
      <c r="E347" s="219" t="s">
        <v>32</v>
      </c>
      <c r="F347" s="220" t="s">
        <v>459</v>
      </c>
      <c r="G347" s="218"/>
      <c r="H347" s="221">
        <v>8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158</v>
      </c>
      <c r="AU347" s="227" t="s">
        <v>40</v>
      </c>
      <c r="AV347" s="14" t="s">
        <v>90</v>
      </c>
      <c r="AW347" s="14" t="s">
        <v>38</v>
      </c>
      <c r="AX347" s="14" t="s">
        <v>81</v>
      </c>
      <c r="AY347" s="227" t="s">
        <v>148</v>
      </c>
    </row>
    <row r="348" spans="1:65" s="15" customFormat="1" ht="10.199999999999999">
      <c r="B348" s="228"/>
      <c r="C348" s="229"/>
      <c r="D348" s="203" t="s">
        <v>158</v>
      </c>
      <c r="E348" s="230" t="s">
        <v>32</v>
      </c>
      <c r="F348" s="231" t="s">
        <v>161</v>
      </c>
      <c r="G348" s="229"/>
      <c r="H348" s="232">
        <v>48</v>
      </c>
      <c r="I348" s="233"/>
      <c r="J348" s="229"/>
      <c r="K348" s="229"/>
      <c r="L348" s="234"/>
      <c r="M348" s="249"/>
      <c r="N348" s="250"/>
      <c r="O348" s="250"/>
      <c r="P348" s="250"/>
      <c r="Q348" s="250"/>
      <c r="R348" s="250"/>
      <c r="S348" s="250"/>
      <c r="T348" s="251"/>
      <c r="AT348" s="238" t="s">
        <v>158</v>
      </c>
      <c r="AU348" s="238" t="s">
        <v>40</v>
      </c>
      <c r="AV348" s="15" t="s">
        <v>154</v>
      </c>
      <c r="AW348" s="15" t="s">
        <v>38</v>
      </c>
      <c r="AX348" s="15" t="s">
        <v>40</v>
      </c>
      <c r="AY348" s="238" t="s">
        <v>148</v>
      </c>
    </row>
    <row r="349" spans="1:65" s="2" customFormat="1" ht="6.9" customHeight="1">
      <c r="A349" s="36"/>
      <c r="B349" s="49"/>
      <c r="C349" s="50"/>
      <c r="D349" s="50"/>
      <c r="E349" s="50"/>
      <c r="F349" s="50"/>
      <c r="G349" s="50"/>
      <c r="H349" s="50"/>
      <c r="I349" s="139"/>
      <c r="J349" s="50"/>
      <c r="K349" s="50"/>
      <c r="L349" s="41"/>
      <c r="M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</row>
  </sheetData>
  <sheetProtection algorithmName="SHA-512" hashValue="lzEuNRHAOgFVTi+J3rehnQuPK/oCbziPh318l1DxuqItlGrGmfnp5bHxCZrosXQgZUu1la7di3sLuSUfbvrDeQ==" saltValue="wdvstFg1eBJM/Pt9TjBrdjpvxbYNTKMadX6A+HIisJuY9rVYJB68jAYp6Ea9gkBpcxMBQDMwAYIPiEV3OIRSpg==" spinCount="100000" sheet="1" objects="1" scenarios="1" formatColumns="0" formatRows="0" autoFilter="0"/>
  <autoFilter ref="C86:K348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Header>&amp;LBENEŠOV - DOPRAVNÍ OPATŘENÍ U NÁDRAŽÍ - PRODLOŽENÍ (MĚSTO-IROP)</oddHeader>
    <oddFooter>&amp;LSO 101 - Komunikace a zpevněné plochy - chodníky&amp;CStrana &amp;P z &amp;N&amp;RPoložkový soupis prací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0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3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8" t="s">
        <v>93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90</v>
      </c>
    </row>
    <row r="4" spans="1:46" s="1" customFormat="1" ht="24.9" customHeight="1">
      <c r="B4" s="21"/>
      <c r="D4" s="108" t="s">
        <v>105</v>
      </c>
      <c r="I4" s="103"/>
      <c r="L4" s="21"/>
      <c r="M4" s="109" t="s">
        <v>10</v>
      </c>
      <c r="AT4" s="18" t="s">
        <v>4</v>
      </c>
    </row>
    <row r="5" spans="1:46" s="1" customFormat="1" ht="6.9" customHeight="1">
      <c r="B5" s="21"/>
      <c r="I5" s="103"/>
      <c r="L5" s="21"/>
    </row>
    <row r="6" spans="1:46" s="1" customFormat="1" ht="12" customHeight="1">
      <c r="B6" s="21"/>
      <c r="D6" s="110" t="s">
        <v>16</v>
      </c>
      <c r="I6" s="103"/>
      <c r="L6" s="21"/>
    </row>
    <row r="7" spans="1:46" s="1" customFormat="1" ht="16.5" customHeight="1">
      <c r="B7" s="21"/>
      <c r="E7" s="390" t="str">
        <f>'Rekapitulace stavby'!K6</f>
        <v>BENEŠOV - DOPRAVNÍ OPATŘENÍ U NÁDRAŽÍ - PRODLOUŽENÍ (město-IROP)</v>
      </c>
      <c r="F7" s="391"/>
      <c r="G7" s="391"/>
      <c r="H7" s="391"/>
      <c r="I7" s="103"/>
      <c r="L7" s="21"/>
    </row>
    <row r="8" spans="1:46" s="2" customFormat="1" ht="12" customHeight="1">
      <c r="A8" s="36"/>
      <c r="B8" s="41"/>
      <c r="C8" s="36"/>
      <c r="D8" s="110" t="s">
        <v>119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460</v>
      </c>
      <c r="F9" s="393"/>
      <c r="G9" s="393"/>
      <c r="H9" s="39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32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22</v>
      </c>
      <c r="E12" s="36"/>
      <c r="F12" s="113" t="s">
        <v>23</v>
      </c>
      <c r="G12" s="36"/>
      <c r="H12" s="36"/>
      <c r="I12" s="114" t="s">
        <v>24</v>
      </c>
      <c r="J12" s="115" t="str">
        <f>'Rekapitulace stavby'!AN8</f>
        <v>25. 9. 2019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30</v>
      </c>
      <c r="E14" s="36"/>
      <c r="F14" s="36"/>
      <c r="G14" s="36"/>
      <c r="H14" s="36"/>
      <c r="I14" s="114" t="s">
        <v>31</v>
      </c>
      <c r="J14" s="113" t="s">
        <v>32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33</v>
      </c>
      <c r="F15" s="36"/>
      <c r="G15" s="36"/>
      <c r="H15" s="36"/>
      <c r="I15" s="114" t="s">
        <v>34</v>
      </c>
      <c r="J15" s="113" t="s">
        <v>32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35</v>
      </c>
      <c r="E17" s="36"/>
      <c r="F17" s="36"/>
      <c r="G17" s="36"/>
      <c r="H17" s="36"/>
      <c r="I17" s="114" t="s">
        <v>31</v>
      </c>
      <c r="J17" s="31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34</v>
      </c>
      <c r="J18" s="31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37</v>
      </c>
      <c r="E20" s="36"/>
      <c r="F20" s="36"/>
      <c r="G20" s="36"/>
      <c r="H20" s="36"/>
      <c r="I20" s="114" t="s">
        <v>31</v>
      </c>
      <c r="J20" s="113" t="s">
        <v>32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39</v>
      </c>
      <c r="F21" s="36"/>
      <c r="G21" s="36"/>
      <c r="H21" s="36"/>
      <c r="I21" s="114" t="s">
        <v>34</v>
      </c>
      <c r="J21" s="113" t="s">
        <v>32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41</v>
      </c>
      <c r="E23" s="36"/>
      <c r="F23" s="36"/>
      <c r="G23" s="36"/>
      <c r="H23" s="36"/>
      <c r="I23" s="114" t="s">
        <v>31</v>
      </c>
      <c r="J23" s="113" t="s">
        <v>42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44</v>
      </c>
      <c r="F24" s="36"/>
      <c r="G24" s="36"/>
      <c r="H24" s="36"/>
      <c r="I24" s="114" t="s">
        <v>34</v>
      </c>
      <c r="J24" s="113" t="s">
        <v>32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45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96" t="s">
        <v>32</v>
      </c>
      <c r="F27" s="396"/>
      <c r="G27" s="396"/>
      <c r="H27" s="39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47</v>
      </c>
      <c r="E30" s="36"/>
      <c r="F30" s="36"/>
      <c r="G30" s="36"/>
      <c r="H30" s="36"/>
      <c r="I30" s="111"/>
      <c r="J30" s="123">
        <f>ROUND(J82, 0)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4" t="s">
        <v>49</v>
      </c>
      <c r="G32" s="36"/>
      <c r="H32" s="36"/>
      <c r="I32" s="125" t="s">
        <v>48</v>
      </c>
      <c r="J32" s="124" t="s">
        <v>50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6" t="s">
        <v>51</v>
      </c>
      <c r="E33" s="110" t="s">
        <v>52</v>
      </c>
      <c r="F33" s="127">
        <f>ROUND((SUM(BE82:BE149)),  0)</f>
        <v>0</v>
      </c>
      <c r="G33" s="36"/>
      <c r="H33" s="36"/>
      <c r="I33" s="128">
        <v>0.21</v>
      </c>
      <c r="J33" s="127">
        <f>ROUND(((SUM(BE82:BE149))*I33),  0)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0" t="s">
        <v>53</v>
      </c>
      <c r="F34" s="127">
        <f>ROUND((SUM(BF82:BF149)),  0)</f>
        <v>0</v>
      </c>
      <c r="G34" s="36"/>
      <c r="H34" s="36"/>
      <c r="I34" s="128">
        <v>0.15</v>
      </c>
      <c r="J34" s="127">
        <f>ROUND(((SUM(BF82:BF149))*I34),  0)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0" t="s">
        <v>54</v>
      </c>
      <c r="F35" s="127">
        <f>ROUND((SUM(BG82:BG149)),  0)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0" t="s">
        <v>55</v>
      </c>
      <c r="F36" s="127">
        <f>ROUND((SUM(BH82:BH149)),  0)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0" t="s">
        <v>56</v>
      </c>
      <c r="F37" s="127">
        <f>ROUND((SUM(BI82:BI149)),  0)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57</v>
      </c>
      <c r="E39" s="131"/>
      <c r="F39" s="131"/>
      <c r="G39" s="132" t="s">
        <v>58</v>
      </c>
      <c r="H39" s="133" t="s">
        <v>59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121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7" t="str">
        <f>E7</f>
        <v>BENEŠOV - DOPRAVNÍ OPATŘENÍ U NÁDRAŽÍ - PRODLOUŽENÍ (město-IROP)</v>
      </c>
      <c r="F48" s="398"/>
      <c r="G48" s="398"/>
      <c r="H48" s="398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SO401 - SO 401 - Veřejné osvětlení</v>
      </c>
      <c r="F50" s="399"/>
      <c r="G50" s="399"/>
      <c r="H50" s="399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Benešov</v>
      </c>
      <c r="G52" s="38"/>
      <c r="H52" s="38"/>
      <c r="I52" s="114" t="s">
        <v>24</v>
      </c>
      <c r="J52" s="61" t="str">
        <f>IF(J12="","",J12)</f>
        <v>25. 9. 2019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0" t="s">
        <v>30</v>
      </c>
      <c r="D54" s="38"/>
      <c r="E54" s="38"/>
      <c r="F54" s="28" t="str">
        <f>E15</f>
        <v>Město Benešov</v>
      </c>
      <c r="G54" s="38"/>
      <c r="H54" s="38"/>
      <c r="I54" s="114" t="s">
        <v>37</v>
      </c>
      <c r="J54" s="34" t="str">
        <f>E21</f>
        <v>DOPAS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114" t="s">
        <v>41</v>
      </c>
      <c r="J55" s="34" t="str">
        <f>E24</f>
        <v>STAPO UL s.r.o.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122</v>
      </c>
      <c r="D57" s="144"/>
      <c r="E57" s="144"/>
      <c r="F57" s="144"/>
      <c r="G57" s="144"/>
      <c r="H57" s="144"/>
      <c r="I57" s="145"/>
      <c r="J57" s="146" t="s">
        <v>123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47" t="s">
        <v>79</v>
      </c>
      <c r="D59" s="38"/>
      <c r="E59" s="38"/>
      <c r="F59" s="38"/>
      <c r="G59" s="38"/>
      <c r="H59" s="38"/>
      <c r="I59" s="111"/>
      <c r="J59" s="79">
        <f>J82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124</v>
      </c>
    </row>
    <row r="60" spans="1:47" s="9" customFormat="1" ht="24.9" customHeight="1">
      <c r="B60" s="148"/>
      <c r="C60" s="149"/>
      <c r="D60" s="150" t="s">
        <v>461</v>
      </c>
      <c r="E60" s="151"/>
      <c r="F60" s="151"/>
      <c r="G60" s="151"/>
      <c r="H60" s="151"/>
      <c r="I60" s="152"/>
      <c r="J60" s="153">
        <f>J83</f>
        <v>0</v>
      </c>
      <c r="K60" s="149"/>
      <c r="L60" s="154"/>
    </row>
    <row r="61" spans="1:47" s="10" customFormat="1" ht="19.95" customHeight="1">
      <c r="B61" s="155"/>
      <c r="C61" s="156"/>
      <c r="D61" s="157" t="s">
        <v>462</v>
      </c>
      <c r="E61" s="158"/>
      <c r="F61" s="158"/>
      <c r="G61" s="158"/>
      <c r="H61" s="158"/>
      <c r="I61" s="159"/>
      <c r="J61" s="160">
        <f>J84</f>
        <v>0</v>
      </c>
      <c r="K61" s="156"/>
      <c r="L61" s="161"/>
    </row>
    <row r="62" spans="1:47" s="10" customFormat="1" ht="19.95" customHeight="1">
      <c r="B62" s="155"/>
      <c r="C62" s="156"/>
      <c r="D62" s="157" t="s">
        <v>463</v>
      </c>
      <c r="E62" s="158"/>
      <c r="F62" s="158"/>
      <c r="G62" s="158"/>
      <c r="H62" s="158"/>
      <c r="I62" s="159"/>
      <c r="J62" s="160">
        <f>J114</f>
        <v>0</v>
      </c>
      <c r="K62" s="156"/>
      <c r="L62" s="16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111"/>
      <c r="J63" s="38"/>
      <c r="K63" s="38"/>
      <c r="L63" s="11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" customHeight="1">
      <c r="A64" s="36"/>
      <c r="B64" s="49"/>
      <c r="C64" s="50"/>
      <c r="D64" s="50"/>
      <c r="E64" s="50"/>
      <c r="F64" s="50"/>
      <c r="G64" s="50"/>
      <c r="H64" s="50"/>
      <c r="I64" s="139"/>
      <c r="J64" s="50"/>
      <c r="K64" s="50"/>
      <c r="L64" s="11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" customHeight="1">
      <c r="A68" s="36"/>
      <c r="B68" s="51"/>
      <c r="C68" s="52"/>
      <c r="D68" s="52"/>
      <c r="E68" s="52"/>
      <c r="F68" s="52"/>
      <c r="G68" s="52"/>
      <c r="H68" s="52"/>
      <c r="I68" s="142"/>
      <c r="J68" s="52"/>
      <c r="K68" s="52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" customHeight="1">
      <c r="A69" s="36"/>
      <c r="B69" s="37"/>
      <c r="C69" s="24" t="s">
        <v>133</v>
      </c>
      <c r="D69" s="38"/>
      <c r="E69" s="38"/>
      <c r="F69" s="38"/>
      <c r="G69" s="38"/>
      <c r="H69" s="38"/>
      <c r="I69" s="111"/>
      <c r="J69" s="38"/>
      <c r="K69" s="38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" customHeight="1">
      <c r="A70" s="36"/>
      <c r="B70" s="37"/>
      <c r="C70" s="38"/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97" t="str">
        <f>E7</f>
        <v>BENEŠOV - DOPRAVNÍ OPATŘENÍ U NÁDRAŽÍ - PRODLOUŽENÍ (město-IROP)</v>
      </c>
      <c r="F72" s="398"/>
      <c r="G72" s="398"/>
      <c r="H72" s="39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119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69" t="str">
        <f>E9</f>
        <v>SO401 - SO 401 - Veřejné osvětlení</v>
      </c>
      <c r="F74" s="399"/>
      <c r="G74" s="399"/>
      <c r="H74" s="399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" customHeight="1">
      <c r="A75" s="36"/>
      <c r="B75" s="37"/>
      <c r="C75" s="38"/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22</v>
      </c>
      <c r="D76" s="38"/>
      <c r="E76" s="38"/>
      <c r="F76" s="28" t="str">
        <f>F12</f>
        <v>Benešov</v>
      </c>
      <c r="G76" s="38"/>
      <c r="H76" s="38"/>
      <c r="I76" s="114" t="s">
        <v>24</v>
      </c>
      <c r="J76" s="61" t="str">
        <f>IF(J12="","",J12)</f>
        <v>25. 9. 2019</v>
      </c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15" customHeight="1">
      <c r="A78" s="36"/>
      <c r="B78" s="37"/>
      <c r="C78" s="30" t="s">
        <v>30</v>
      </c>
      <c r="D78" s="38"/>
      <c r="E78" s="38"/>
      <c r="F78" s="28" t="str">
        <f>E15</f>
        <v>Město Benešov</v>
      </c>
      <c r="G78" s="38"/>
      <c r="H78" s="38"/>
      <c r="I78" s="114" t="s">
        <v>37</v>
      </c>
      <c r="J78" s="34" t="str">
        <f>E21</f>
        <v>DOPAS s.r.o.</v>
      </c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>
      <c r="A79" s="36"/>
      <c r="B79" s="37"/>
      <c r="C79" s="30" t="s">
        <v>35</v>
      </c>
      <c r="D79" s="38"/>
      <c r="E79" s="38"/>
      <c r="F79" s="28" t="str">
        <f>IF(E18="","",E18)</f>
        <v>Vyplň údaj</v>
      </c>
      <c r="G79" s="38"/>
      <c r="H79" s="38"/>
      <c r="I79" s="114" t="s">
        <v>41</v>
      </c>
      <c r="J79" s="34" t="str">
        <f>E24</f>
        <v>STAPO UL s.r.o.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62"/>
      <c r="B81" s="163"/>
      <c r="C81" s="164" t="s">
        <v>134</v>
      </c>
      <c r="D81" s="165" t="s">
        <v>66</v>
      </c>
      <c r="E81" s="165" t="s">
        <v>62</v>
      </c>
      <c r="F81" s="165" t="s">
        <v>63</v>
      </c>
      <c r="G81" s="165" t="s">
        <v>135</v>
      </c>
      <c r="H81" s="165" t="s">
        <v>136</v>
      </c>
      <c r="I81" s="166" t="s">
        <v>137</v>
      </c>
      <c r="J81" s="165" t="s">
        <v>123</v>
      </c>
      <c r="K81" s="167" t="s">
        <v>138</v>
      </c>
      <c r="L81" s="168"/>
      <c r="M81" s="70" t="s">
        <v>32</v>
      </c>
      <c r="N81" s="71" t="s">
        <v>51</v>
      </c>
      <c r="O81" s="71" t="s">
        <v>139</v>
      </c>
      <c r="P81" s="71" t="s">
        <v>140</v>
      </c>
      <c r="Q81" s="71" t="s">
        <v>141</v>
      </c>
      <c r="R81" s="71" t="s">
        <v>142</v>
      </c>
      <c r="S81" s="71" t="s">
        <v>143</v>
      </c>
      <c r="T81" s="72" t="s">
        <v>144</v>
      </c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65" s="2" customFormat="1" ht="22.8" customHeight="1">
      <c r="A82" s="36"/>
      <c r="B82" s="37"/>
      <c r="C82" s="77" t="s">
        <v>145</v>
      </c>
      <c r="D82" s="38"/>
      <c r="E82" s="38"/>
      <c r="F82" s="38"/>
      <c r="G82" s="38"/>
      <c r="H82" s="38"/>
      <c r="I82" s="111"/>
      <c r="J82" s="169">
        <f>BK82</f>
        <v>0</v>
      </c>
      <c r="K82" s="38"/>
      <c r="L82" s="41"/>
      <c r="M82" s="73"/>
      <c r="N82" s="170"/>
      <c r="O82" s="74"/>
      <c r="P82" s="171">
        <f>P83</f>
        <v>0</v>
      </c>
      <c r="Q82" s="74"/>
      <c r="R82" s="171">
        <f>R83</f>
        <v>0</v>
      </c>
      <c r="S82" s="74"/>
      <c r="T82" s="172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8" t="s">
        <v>80</v>
      </c>
      <c r="AU82" s="18" t="s">
        <v>124</v>
      </c>
      <c r="BK82" s="173">
        <f>BK83</f>
        <v>0</v>
      </c>
    </row>
    <row r="83" spans="1:65" s="12" customFormat="1" ht="25.95" customHeight="1">
      <c r="B83" s="174"/>
      <c r="C83" s="175"/>
      <c r="D83" s="176" t="s">
        <v>80</v>
      </c>
      <c r="E83" s="177" t="s">
        <v>202</v>
      </c>
      <c r="F83" s="177" t="s">
        <v>464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P84+P114</f>
        <v>0</v>
      </c>
      <c r="Q83" s="182"/>
      <c r="R83" s="183">
        <f>R84+R114</f>
        <v>0</v>
      </c>
      <c r="S83" s="182"/>
      <c r="T83" s="184">
        <f>T84+T114</f>
        <v>0</v>
      </c>
      <c r="AR83" s="185" t="s">
        <v>101</v>
      </c>
      <c r="AT83" s="186" t="s">
        <v>80</v>
      </c>
      <c r="AU83" s="186" t="s">
        <v>81</v>
      </c>
      <c r="AY83" s="185" t="s">
        <v>148</v>
      </c>
      <c r="BK83" s="187">
        <f>BK84+BK114</f>
        <v>0</v>
      </c>
    </row>
    <row r="84" spans="1:65" s="12" customFormat="1" ht="22.8" customHeight="1">
      <c r="B84" s="174"/>
      <c r="C84" s="175"/>
      <c r="D84" s="176" t="s">
        <v>80</v>
      </c>
      <c r="E84" s="188" t="s">
        <v>465</v>
      </c>
      <c r="F84" s="188" t="s">
        <v>466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SUM(P85:P113)</f>
        <v>0</v>
      </c>
      <c r="Q84" s="182"/>
      <c r="R84" s="183">
        <f>SUM(R85:R113)</f>
        <v>0</v>
      </c>
      <c r="S84" s="182"/>
      <c r="T84" s="184">
        <f>SUM(T85:T113)</f>
        <v>0</v>
      </c>
      <c r="AR84" s="185" t="s">
        <v>101</v>
      </c>
      <c r="AT84" s="186" t="s">
        <v>80</v>
      </c>
      <c r="AU84" s="186" t="s">
        <v>40</v>
      </c>
      <c r="AY84" s="185" t="s">
        <v>148</v>
      </c>
      <c r="BK84" s="187">
        <f>SUM(BK85:BK113)</f>
        <v>0</v>
      </c>
    </row>
    <row r="85" spans="1:65" s="2" customFormat="1" ht="16.5" customHeight="1">
      <c r="A85" s="36"/>
      <c r="B85" s="37"/>
      <c r="C85" s="190" t="s">
        <v>40</v>
      </c>
      <c r="D85" s="190" t="s">
        <v>150</v>
      </c>
      <c r="E85" s="191" t="s">
        <v>467</v>
      </c>
      <c r="F85" s="192" t="s">
        <v>468</v>
      </c>
      <c r="G85" s="193" t="s">
        <v>469</v>
      </c>
      <c r="H85" s="194">
        <v>2</v>
      </c>
      <c r="I85" s="195"/>
      <c r="J85" s="196">
        <f t="shared" ref="J85:J113" si="0">ROUND(I85*H85,2)</f>
        <v>0</v>
      </c>
      <c r="K85" s="192" t="s">
        <v>32</v>
      </c>
      <c r="L85" s="41"/>
      <c r="M85" s="197" t="s">
        <v>32</v>
      </c>
      <c r="N85" s="198" t="s">
        <v>52</v>
      </c>
      <c r="O85" s="66"/>
      <c r="P85" s="199">
        <f t="shared" ref="P85:P113" si="1">O85*H85</f>
        <v>0</v>
      </c>
      <c r="Q85" s="199">
        <v>0</v>
      </c>
      <c r="R85" s="199">
        <f t="shared" ref="R85:R113" si="2">Q85*H85</f>
        <v>0</v>
      </c>
      <c r="S85" s="199">
        <v>0</v>
      </c>
      <c r="T85" s="200">
        <f t="shared" ref="T85:T113" si="3"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470</v>
      </c>
      <c r="AT85" s="201" t="s">
        <v>150</v>
      </c>
      <c r="AU85" s="201" t="s">
        <v>90</v>
      </c>
      <c r="AY85" s="18" t="s">
        <v>148</v>
      </c>
      <c r="BE85" s="202">
        <f t="shared" ref="BE85:BE113" si="4">IF(N85="základní",J85,0)</f>
        <v>0</v>
      </c>
      <c r="BF85" s="202">
        <f t="shared" ref="BF85:BF113" si="5">IF(N85="snížená",J85,0)</f>
        <v>0</v>
      </c>
      <c r="BG85" s="202">
        <f t="shared" ref="BG85:BG113" si="6">IF(N85="zákl. přenesená",J85,0)</f>
        <v>0</v>
      </c>
      <c r="BH85" s="202">
        <f t="shared" ref="BH85:BH113" si="7">IF(N85="sníž. přenesená",J85,0)</f>
        <v>0</v>
      </c>
      <c r="BI85" s="202">
        <f t="shared" ref="BI85:BI113" si="8">IF(N85="nulová",J85,0)</f>
        <v>0</v>
      </c>
      <c r="BJ85" s="18" t="s">
        <v>40</v>
      </c>
      <c r="BK85" s="202">
        <f t="shared" ref="BK85:BK113" si="9">ROUND(I85*H85,2)</f>
        <v>0</v>
      </c>
      <c r="BL85" s="18" t="s">
        <v>470</v>
      </c>
      <c r="BM85" s="201" t="s">
        <v>471</v>
      </c>
    </row>
    <row r="86" spans="1:65" s="2" customFormat="1" ht="16.5" customHeight="1">
      <c r="A86" s="36"/>
      <c r="B86" s="37"/>
      <c r="C86" s="190" t="s">
        <v>90</v>
      </c>
      <c r="D86" s="190" t="s">
        <v>150</v>
      </c>
      <c r="E86" s="191" t="s">
        <v>467</v>
      </c>
      <c r="F86" s="192" t="s">
        <v>468</v>
      </c>
      <c r="G86" s="193" t="s">
        <v>469</v>
      </c>
      <c r="H86" s="194">
        <v>2</v>
      </c>
      <c r="I86" s="195"/>
      <c r="J86" s="196">
        <f t="shared" si="0"/>
        <v>0</v>
      </c>
      <c r="K86" s="192" t="s">
        <v>32</v>
      </c>
      <c r="L86" s="41"/>
      <c r="M86" s="197" t="s">
        <v>32</v>
      </c>
      <c r="N86" s="198" t="s">
        <v>52</v>
      </c>
      <c r="O86" s="66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470</v>
      </c>
      <c r="AT86" s="201" t="s">
        <v>150</v>
      </c>
      <c r="AU86" s="201" t="s">
        <v>90</v>
      </c>
      <c r="AY86" s="18" t="s">
        <v>148</v>
      </c>
      <c r="BE86" s="202">
        <f t="shared" si="4"/>
        <v>0</v>
      </c>
      <c r="BF86" s="202">
        <f t="shared" si="5"/>
        <v>0</v>
      </c>
      <c r="BG86" s="202">
        <f t="shared" si="6"/>
        <v>0</v>
      </c>
      <c r="BH86" s="202">
        <f t="shared" si="7"/>
        <v>0</v>
      </c>
      <c r="BI86" s="202">
        <f t="shared" si="8"/>
        <v>0</v>
      </c>
      <c r="BJ86" s="18" t="s">
        <v>40</v>
      </c>
      <c r="BK86" s="202">
        <f t="shared" si="9"/>
        <v>0</v>
      </c>
      <c r="BL86" s="18" t="s">
        <v>470</v>
      </c>
      <c r="BM86" s="201" t="s">
        <v>472</v>
      </c>
    </row>
    <row r="87" spans="1:65" s="2" customFormat="1" ht="16.5" customHeight="1">
      <c r="A87" s="36"/>
      <c r="B87" s="37"/>
      <c r="C87" s="190" t="s">
        <v>101</v>
      </c>
      <c r="D87" s="190" t="s">
        <v>150</v>
      </c>
      <c r="E87" s="191" t="s">
        <v>473</v>
      </c>
      <c r="F87" s="192" t="s">
        <v>474</v>
      </c>
      <c r="G87" s="193" t="s">
        <v>469</v>
      </c>
      <c r="H87" s="194">
        <v>2</v>
      </c>
      <c r="I87" s="195"/>
      <c r="J87" s="196">
        <f t="shared" si="0"/>
        <v>0</v>
      </c>
      <c r="K87" s="192" t="s">
        <v>32</v>
      </c>
      <c r="L87" s="41"/>
      <c r="M87" s="197" t="s">
        <v>32</v>
      </c>
      <c r="N87" s="198" t="s">
        <v>52</v>
      </c>
      <c r="O87" s="66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470</v>
      </c>
      <c r="AT87" s="201" t="s">
        <v>150</v>
      </c>
      <c r="AU87" s="201" t="s">
        <v>90</v>
      </c>
      <c r="AY87" s="18" t="s">
        <v>148</v>
      </c>
      <c r="BE87" s="202">
        <f t="shared" si="4"/>
        <v>0</v>
      </c>
      <c r="BF87" s="202">
        <f t="shared" si="5"/>
        <v>0</v>
      </c>
      <c r="BG87" s="202">
        <f t="shared" si="6"/>
        <v>0</v>
      </c>
      <c r="BH87" s="202">
        <f t="shared" si="7"/>
        <v>0</v>
      </c>
      <c r="BI87" s="202">
        <f t="shared" si="8"/>
        <v>0</v>
      </c>
      <c r="BJ87" s="18" t="s">
        <v>40</v>
      </c>
      <c r="BK87" s="202">
        <f t="shared" si="9"/>
        <v>0</v>
      </c>
      <c r="BL87" s="18" t="s">
        <v>470</v>
      </c>
      <c r="BM87" s="201" t="s">
        <v>475</v>
      </c>
    </row>
    <row r="88" spans="1:65" s="2" customFormat="1" ht="16.5" customHeight="1">
      <c r="A88" s="36"/>
      <c r="B88" s="37"/>
      <c r="C88" s="190" t="s">
        <v>154</v>
      </c>
      <c r="D88" s="190" t="s">
        <v>150</v>
      </c>
      <c r="E88" s="191" t="s">
        <v>473</v>
      </c>
      <c r="F88" s="192" t="s">
        <v>474</v>
      </c>
      <c r="G88" s="193" t="s">
        <v>469</v>
      </c>
      <c r="H88" s="194">
        <v>2</v>
      </c>
      <c r="I88" s="195"/>
      <c r="J88" s="196">
        <f t="shared" si="0"/>
        <v>0</v>
      </c>
      <c r="K88" s="192" t="s">
        <v>32</v>
      </c>
      <c r="L88" s="41"/>
      <c r="M88" s="197" t="s">
        <v>32</v>
      </c>
      <c r="N88" s="198" t="s">
        <v>52</v>
      </c>
      <c r="O88" s="66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470</v>
      </c>
      <c r="AT88" s="201" t="s">
        <v>150</v>
      </c>
      <c r="AU88" s="201" t="s">
        <v>90</v>
      </c>
      <c r="AY88" s="18" t="s">
        <v>148</v>
      </c>
      <c r="BE88" s="202">
        <f t="shared" si="4"/>
        <v>0</v>
      </c>
      <c r="BF88" s="202">
        <f t="shared" si="5"/>
        <v>0</v>
      </c>
      <c r="BG88" s="202">
        <f t="shared" si="6"/>
        <v>0</v>
      </c>
      <c r="BH88" s="202">
        <f t="shared" si="7"/>
        <v>0</v>
      </c>
      <c r="BI88" s="202">
        <f t="shared" si="8"/>
        <v>0</v>
      </c>
      <c r="BJ88" s="18" t="s">
        <v>40</v>
      </c>
      <c r="BK88" s="202">
        <f t="shared" si="9"/>
        <v>0</v>
      </c>
      <c r="BL88" s="18" t="s">
        <v>470</v>
      </c>
      <c r="BM88" s="201" t="s">
        <v>476</v>
      </c>
    </row>
    <row r="89" spans="1:65" s="2" customFormat="1" ht="16.5" customHeight="1">
      <c r="A89" s="36"/>
      <c r="B89" s="37"/>
      <c r="C89" s="190" t="s">
        <v>176</v>
      </c>
      <c r="D89" s="190" t="s">
        <v>150</v>
      </c>
      <c r="E89" s="191" t="s">
        <v>477</v>
      </c>
      <c r="F89" s="192" t="s">
        <v>478</v>
      </c>
      <c r="G89" s="193" t="s">
        <v>469</v>
      </c>
      <c r="H89" s="194">
        <v>1</v>
      </c>
      <c r="I89" s="195"/>
      <c r="J89" s="196">
        <f t="shared" si="0"/>
        <v>0</v>
      </c>
      <c r="K89" s="192" t="s">
        <v>32</v>
      </c>
      <c r="L89" s="41"/>
      <c r="M89" s="197" t="s">
        <v>32</v>
      </c>
      <c r="N89" s="198" t="s">
        <v>52</v>
      </c>
      <c r="O89" s="66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470</v>
      </c>
      <c r="AT89" s="201" t="s">
        <v>150</v>
      </c>
      <c r="AU89" s="201" t="s">
        <v>90</v>
      </c>
      <c r="AY89" s="18" t="s">
        <v>148</v>
      </c>
      <c r="BE89" s="202">
        <f t="shared" si="4"/>
        <v>0</v>
      </c>
      <c r="BF89" s="202">
        <f t="shared" si="5"/>
        <v>0</v>
      </c>
      <c r="BG89" s="202">
        <f t="shared" si="6"/>
        <v>0</v>
      </c>
      <c r="BH89" s="202">
        <f t="shared" si="7"/>
        <v>0</v>
      </c>
      <c r="BI89" s="202">
        <f t="shared" si="8"/>
        <v>0</v>
      </c>
      <c r="BJ89" s="18" t="s">
        <v>40</v>
      </c>
      <c r="BK89" s="202">
        <f t="shared" si="9"/>
        <v>0</v>
      </c>
      <c r="BL89" s="18" t="s">
        <v>470</v>
      </c>
      <c r="BM89" s="201" t="s">
        <v>479</v>
      </c>
    </row>
    <row r="90" spans="1:65" s="2" customFormat="1" ht="16.5" customHeight="1">
      <c r="A90" s="36"/>
      <c r="B90" s="37"/>
      <c r="C90" s="190" t="s">
        <v>181</v>
      </c>
      <c r="D90" s="190" t="s">
        <v>150</v>
      </c>
      <c r="E90" s="191" t="s">
        <v>480</v>
      </c>
      <c r="F90" s="192" t="s">
        <v>481</v>
      </c>
      <c r="G90" s="193" t="s">
        <v>469</v>
      </c>
      <c r="H90" s="194">
        <v>2</v>
      </c>
      <c r="I90" s="195"/>
      <c r="J90" s="196">
        <f t="shared" si="0"/>
        <v>0</v>
      </c>
      <c r="K90" s="192" t="s">
        <v>32</v>
      </c>
      <c r="L90" s="41"/>
      <c r="M90" s="197" t="s">
        <v>32</v>
      </c>
      <c r="N90" s="198" t="s">
        <v>52</v>
      </c>
      <c r="O90" s="66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470</v>
      </c>
      <c r="AT90" s="201" t="s">
        <v>150</v>
      </c>
      <c r="AU90" s="201" t="s">
        <v>90</v>
      </c>
      <c r="AY90" s="18" t="s">
        <v>148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18" t="s">
        <v>40</v>
      </c>
      <c r="BK90" s="202">
        <f t="shared" si="9"/>
        <v>0</v>
      </c>
      <c r="BL90" s="18" t="s">
        <v>470</v>
      </c>
      <c r="BM90" s="201" t="s">
        <v>482</v>
      </c>
    </row>
    <row r="91" spans="1:65" s="2" customFormat="1" ht="16.5" customHeight="1">
      <c r="A91" s="36"/>
      <c r="B91" s="37"/>
      <c r="C91" s="190" t="s">
        <v>188</v>
      </c>
      <c r="D91" s="190" t="s">
        <v>150</v>
      </c>
      <c r="E91" s="191" t="s">
        <v>480</v>
      </c>
      <c r="F91" s="192" t="s">
        <v>481</v>
      </c>
      <c r="G91" s="193" t="s">
        <v>469</v>
      </c>
      <c r="H91" s="194">
        <v>2</v>
      </c>
      <c r="I91" s="195"/>
      <c r="J91" s="196">
        <f t="shared" si="0"/>
        <v>0</v>
      </c>
      <c r="K91" s="192" t="s">
        <v>32</v>
      </c>
      <c r="L91" s="41"/>
      <c r="M91" s="197" t="s">
        <v>32</v>
      </c>
      <c r="N91" s="198" t="s">
        <v>52</v>
      </c>
      <c r="O91" s="66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470</v>
      </c>
      <c r="AT91" s="201" t="s">
        <v>150</v>
      </c>
      <c r="AU91" s="201" t="s">
        <v>90</v>
      </c>
      <c r="AY91" s="18" t="s">
        <v>148</v>
      </c>
      <c r="BE91" s="202">
        <f t="shared" si="4"/>
        <v>0</v>
      </c>
      <c r="BF91" s="202">
        <f t="shared" si="5"/>
        <v>0</v>
      </c>
      <c r="BG91" s="202">
        <f t="shared" si="6"/>
        <v>0</v>
      </c>
      <c r="BH91" s="202">
        <f t="shared" si="7"/>
        <v>0</v>
      </c>
      <c r="BI91" s="202">
        <f t="shared" si="8"/>
        <v>0</v>
      </c>
      <c r="BJ91" s="18" t="s">
        <v>40</v>
      </c>
      <c r="BK91" s="202">
        <f t="shared" si="9"/>
        <v>0</v>
      </c>
      <c r="BL91" s="18" t="s">
        <v>470</v>
      </c>
      <c r="BM91" s="201" t="s">
        <v>483</v>
      </c>
    </row>
    <row r="92" spans="1:65" s="2" customFormat="1" ht="16.5" customHeight="1">
      <c r="A92" s="36"/>
      <c r="B92" s="37"/>
      <c r="C92" s="190" t="s">
        <v>194</v>
      </c>
      <c r="D92" s="190" t="s">
        <v>150</v>
      </c>
      <c r="E92" s="191" t="s">
        <v>484</v>
      </c>
      <c r="F92" s="192" t="s">
        <v>485</v>
      </c>
      <c r="G92" s="193" t="s">
        <v>469</v>
      </c>
      <c r="H92" s="194">
        <v>4</v>
      </c>
      <c r="I92" s="195"/>
      <c r="J92" s="196">
        <f t="shared" si="0"/>
        <v>0</v>
      </c>
      <c r="K92" s="192" t="s">
        <v>32</v>
      </c>
      <c r="L92" s="41"/>
      <c r="M92" s="197" t="s">
        <v>32</v>
      </c>
      <c r="N92" s="198" t="s">
        <v>52</v>
      </c>
      <c r="O92" s="66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470</v>
      </c>
      <c r="AT92" s="201" t="s">
        <v>150</v>
      </c>
      <c r="AU92" s="201" t="s">
        <v>90</v>
      </c>
      <c r="AY92" s="18" t="s">
        <v>148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18" t="s">
        <v>40</v>
      </c>
      <c r="BK92" s="202">
        <f t="shared" si="9"/>
        <v>0</v>
      </c>
      <c r="BL92" s="18" t="s">
        <v>470</v>
      </c>
      <c r="BM92" s="201" t="s">
        <v>486</v>
      </c>
    </row>
    <row r="93" spans="1:65" s="2" customFormat="1" ht="16.5" customHeight="1">
      <c r="A93" s="36"/>
      <c r="B93" s="37"/>
      <c r="C93" s="190" t="s">
        <v>201</v>
      </c>
      <c r="D93" s="190" t="s">
        <v>150</v>
      </c>
      <c r="E93" s="191" t="s">
        <v>487</v>
      </c>
      <c r="F93" s="192" t="s">
        <v>488</v>
      </c>
      <c r="G93" s="193" t="s">
        <v>99</v>
      </c>
      <c r="H93" s="194">
        <v>80</v>
      </c>
      <c r="I93" s="195"/>
      <c r="J93" s="196">
        <f t="shared" si="0"/>
        <v>0</v>
      </c>
      <c r="K93" s="192" t="s">
        <v>32</v>
      </c>
      <c r="L93" s="41"/>
      <c r="M93" s="197" t="s">
        <v>32</v>
      </c>
      <c r="N93" s="198" t="s">
        <v>52</v>
      </c>
      <c r="O93" s="66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470</v>
      </c>
      <c r="AT93" s="201" t="s">
        <v>150</v>
      </c>
      <c r="AU93" s="201" t="s">
        <v>90</v>
      </c>
      <c r="AY93" s="18" t="s">
        <v>148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18" t="s">
        <v>40</v>
      </c>
      <c r="BK93" s="202">
        <f t="shared" si="9"/>
        <v>0</v>
      </c>
      <c r="BL93" s="18" t="s">
        <v>470</v>
      </c>
      <c r="BM93" s="201" t="s">
        <v>489</v>
      </c>
    </row>
    <row r="94" spans="1:65" s="2" customFormat="1" ht="16.5" customHeight="1">
      <c r="A94" s="36"/>
      <c r="B94" s="37"/>
      <c r="C94" s="190" t="s">
        <v>210</v>
      </c>
      <c r="D94" s="190" t="s">
        <v>150</v>
      </c>
      <c r="E94" s="191" t="s">
        <v>490</v>
      </c>
      <c r="F94" s="192" t="s">
        <v>491</v>
      </c>
      <c r="G94" s="193" t="s">
        <v>469</v>
      </c>
      <c r="H94" s="194">
        <v>8</v>
      </c>
      <c r="I94" s="195"/>
      <c r="J94" s="196">
        <f t="shared" si="0"/>
        <v>0</v>
      </c>
      <c r="K94" s="192" t="s">
        <v>32</v>
      </c>
      <c r="L94" s="41"/>
      <c r="M94" s="197" t="s">
        <v>32</v>
      </c>
      <c r="N94" s="198" t="s">
        <v>52</v>
      </c>
      <c r="O94" s="66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470</v>
      </c>
      <c r="AT94" s="201" t="s">
        <v>150</v>
      </c>
      <c r="AU94" s="201" t="s">
        <v>90</v>
      </c>
      <c r="AY94" s="18" t="s">
        <v>148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18" t="s">
        <v>40</v>
      </c>
      <c r="BK94" s="202">
        <f t="shared" si="9"/>
        <v>0</v>
      </c>
      <c r="BL94" s="18" t="s">
        <v>470</v>
      </c>
      <c r="BM94" s="201" t="s">
        <v>492</v>
      </c>
    </row>
    <row r="95" spans="1:65" s="2" customFormat="1" ht="16.5" customHeight="1">
      <c r="A95" s="36"/>
      <c r="B95" s="37"/>
      <c r="C95" s="190" t="s">
        <v>218</v>
      </c>
      <c r="D95" s="190" t="s">
        <v>150</v>
      </c>
      <c r="E95" s="191" t="s">
        <v>493</v>
      </c>
      <c r="F95" s="192" t="s">
        <v>494</v>
      </c>
      <c r="G95" s="193" t="s">
        <v>99</v>
      </c>
      <c r="H95" s="194">
        <v>80</v>
      </c>
      <c r="I95" s="195"/>
      <c r="J95" s="196">
        <f t="shared" si="0"/>
        <v>0</v>
      </c>
      <c r="K95" s="192" t="s">
        <v>32</v>
      </c>
      <c r="L95" s="41"/>
      <c r="M95" s="197" t="s">
        <v>32</v>
      </c>
      <c r="N95" s="198" t="s">
        <v>52</v>
      </c>
      <c r="O95" s="66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470</v>
      </c>
      <c r="AT95" s="201" t="s">
        <v>150</v>
      </c>
      <c r="AU95" s="201" t="s">
        <v>90</v>
      </c>
      <c r="AY95" s="18" t="s">
        <v>148</v>
      </c>
      <c r="BE95" s="202">
        <f t="shared" si="4"/>
        <v>0</v>
      </c>
      <c r="BF95" s="202">
        <f t="shared" si="5"/>
        <v>0</v>
      </c>
      <c r="BG95" s="202">
        <f t="shared" si="6"/>
        <v>0</v>
      </c>
      <c r="BH95" s="202">
        <f t="shared" si="7"/>
        <v>0</v>
      </c>
      <c r="BI95" s="202">
        <f t="shared" si="8"/>
        <v>0</v>
      </c>
      <c r="BJ95" s="18" t="s">
        <v>40</v>
      </c>
      <c r="BK95" s="202">
        <f t="shared" si="9"/>
        <v>0</v>
      </c>
      <c r="BL95" s="18" t="s">
        <v>470</v>
      </c>
      <c r="BM95" s="201" t="s">
        <v>495</v>
      </c>
    </row>
    <row r="96" spans="1:65" s="2" customFormat="1" ht="16.5" customHeight="1">
      <c r="A96" s="36"/>
      <c r="B96" s="37"/>
      <c r="C96" s="190" t="s">
        <v>223</v>
      </c>
      <c r="D96" s="190" t="s">
        <v>150</v>
      </c>
      <c r="E96" s="191" t="s">
        <v>496</v>
      </c>
      <c r="F96" s="192" t="s">
        <v>497</v>
      </c>
      <c r="G96" s="193" t="s">
        <v>469</v>
      </c>
      <c r="H96" s="194">
        <v>2</v>
      </c>
      <c r="I96" s="195"/>
      <c r="J96" s="196">
        <f t="shared" si="0"/>
        <v>0</v>
      </c>
      <c r="K96" s="192" t="s">
        <v>32</v>
      </c>
      <c r="L96" s="41"/>
      <c r="M96" s="197" t="s">
        <v>32</v>
      </c>
      <c r="N96" s="198" t="s">
        <v>52</v>
      </c>
      <c r="O96" s="66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470</v>
      </c>
      <c r="AT96" s="201" t="s">
        <v>150</v>
      </c>
      <c r="AU96" s="201" t="s">
        <v>90</v>
      </c>
      <c r="AY96" s="18" t="s">
        <v>148</v>
      </c>
      <c r="BE96" s="202">
        <f t="shared" si="4"/>
        <v>0</v>
      </c>
      <c r="BF96" s="202">
        <f t="shared" si="5"/>
        <v>0</v>
      </c>
      <c r="BG96" s="202">
        <f t="shared" si="6"/>
        <v>0</v>
      </c>
      <c r="BH96" s="202">
        <f t="shared" si="7"/>
        <v>0</v>
      </c>
      <c r="BI96" s="202">
        <f t="shared" si="8"/>
        <v>0</v>
      </c>
      <c r="BJ96" s="18" t="s">
        <v>40</v>
      </c>
      <c r="BK96" s="202">
        <f t="shared" si="9"/>
        <v>0</v>
      </c>
      <c r="BL96" s="18" t="s">
        <v>470</v>
      </c>
      <c r="BM96" s="201" t="s">
        <v>498</v>
      </c>
    </row>
    <row r="97" spans="1:65" s="2" customFormat="1" ht="16.5" customHeight="1">
      <c r="A97" s="36"/>
      <c r="B97" s="37"/>
      <c r="C97" s="190" t="s">
        <v>228</v>
      </c>
      <c r="D97" s="190" t="s">
        <v>150</v>
      </c>
      <c r="E97" s="191" t="s">
        <v>496</v>
      </c>
      <c r="F97" s="192" t="s">
        <v>497</v>
      </c>
      <c r="G97" s="193" t="s">
        <v>469</v>
      </c>
      <c r="H97" s="194">
        <v>2</v>
      </c>
      <c r="I97" s="195"/>
      <c r="J97" s="196">
        <f t="shared" si="0"/>
        <v>0</v>
      </c>
      <c r="K97" s="192" t="s">
        <v>32</v>
      </c>
      <c r="L97" s="41"/>
      <c r="M97" s="197" t="s">
        <v>32</v>
      </c>
      <c r="N97" s="198" t="s">
        <v>52</v>
      </c>
      <c r="O97" s="66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470</v>
      </c>
      <c r="AT97" s="201" t="s">
        <v>150</v>
      </c>
      <c r="AU97" s="201" t="s">
        <v>90</v>
      </c>
      <c r="AY97" s="18" t="s">
        <v>148</v>
      </c>
      <c r="BE97" s="202">
        <f t="shared" si="4"/>
        <v>0</v>
      </c>
      <c r="BF97" s="202">
        <f t="shared" si="5"/>
        <v>0</v>
      </c>
      <c r="BG97" s="202">
        <f t="shared" si="6"/>
        <v>0</v>
      </c>
      <c r="BH97" s="202">
        <f t="shared" si="7"/>
        <v>0</v>
      </c>
      <c r="BI97" s="202">
        <f t="shared" si="8"/>
        <v>0</v>
      </c>
      <c r="BJ97" s="18" t="s">
        <v>40</v>
      </c>
      <c r="BK97" s="202">
        <f t="shared" si="9"/>
        <v>0</v>
      </c>
      <c r="BL97" s="18" t="s">
        <v>470</v>
      </c>
      <c r="BM97" s="201" t="s">
        <v>499</v>
      </c>
    </row>
    <row r="98" spans="1:65" s="2" customFormat="1" ht="16.5" customHeight="1">
      <c r="A98" s="36"/>
      <c r="B98" s="37"/>
      <c r="C98" s="190" t="s">
        <v>235</v>
      </c>
      <c r="D98" s="190" t="s">
        <v>150</v>
      </c>
      <c r="E98" s="191" t="s">
        <v>500</v>
      </c>
      <c r="F98" s="192" t="s">
        <v>501</v>
      </c>
      <c r="G98" s="193" t="s">
        <v>454</v>
      </c>
      <c r="H98" s="194">
        <v>5</v>
      </c>
      <c r="I98" s="195"/>
      <c r="J98" s="196">
        <f t="shared" si="0"/>
        <v>0</v>
      </c>
      <c r="K98" s="192" t="s">
        <v>32</v>
      </c>
      <c r="L98" s="41"/>
      <c r="M98" s="197" t="s">
        <v>32</v>
      </c>
      <c r="N98" s="198" t="s">
        <v>52</v>
      </c>
      <c r="O98" s="66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470</v>
      </c>
      <c r="AT98" s="201" t="s">
        <v>150</v>
      </c>
      <c r="AU98" s="201" t="s">
        <v>90</v>
      </c>
      <c r="AY98" s="18" t="s">
        <v>148</v>
      </c>
      <c r="BE98" s="202">
        <f t="shared" si="4"/>
        <v>0</v>
      </c>
      <c r="BF98" s="202">
        <f t="shared" si="5"/>
        <v>0</v>
      </c>
      <c r="BG98" s="202">
        <f t="shared" si="6"/>
        <v>0</v>
      </c>
      <c r="BH98" s="202">
        <f t="shared" si="7"/>
        <v>0</v>
      </c>
      <c r="BI98" s="202">
        <f t="shared" si="8"/>
        <v>0</v>
      </c>
      <c r="BJ98" s="18" t="s">
        <v>40</v>
      </c>
      <c r="BK98" s="202">
        <f t="shared" si="9"/>
        <v>0</v>
      </c>
      <c r="BL98" s="18" t="s">
        <v>470</v>
      </c>
      <c r="BM98" s="201" t="s">
        <v>502</v>
      </c>
    </row>
    <row r="99" spans="1:65" s="2" customFormat="1" ht="16.5" customHeight="1">
      <c r="A99" s="36"/>
      <c r="B99" s="37"/>
      <c r="C99" s="239" t="s">
        <v>8</v>
      </c>
      <c r="D99" s="239" t="s">
        <v>202</v>
      </c>
      <c r="E99" s="240" t="s">
        <v>503</v>
      </c>
      <c r="F99" s="241" t="s">
        <v>504</v>
      </c>
      <c r="G99" s="242" t="s">
        <v>469</v>
      </c>
      <c r="H99" s="243">
        <v>2</v>
      </c>
      <c r="I99" s="244"/>
      <c r="J99" s="245">
        <f t="shared" si="0"/>
        <v>0</v>
      </c>
      <c r="K99" s="241" t="s">
        <v>32</v>
      </c>
      <c r="L99" s="246"/>
      <c r="M99" s="247" t="s">
        <v>32</v>
      </c>
      <c r="N99" s="248" t="s">
        <v>52</v>
      </c>
      <c r="O99" s="66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505</v>
      </c>
      <c r="AT99" s="201" t="s">
        <v>202</v>
      </c>
      <c r="AU99" s="201" t="s">
        <v>90</v>
      </c>
      <c r="AY99" s="18" t="s">
        <v>148</v>
      </c>
      <c r="BE99" s="202">
        <f t="shared" si="4"/>
        <v>0</v>
      </c>
      <c r="BF99" s="202">
        <f t="shared" si="5"/>
        <v>0</v>
      </c>
      <c r="BG99" s="202">
        <f t="shared" si="6"/>
        <v>0</v>
      </c>
      <c r="BH99" s="202">
        <f t="shared" si="7"/>
        <v>0</v>
      </c>
      <c r="BI99" s="202">
        <f t="shared" si="8"/>
        <v>0</v>
      </c>
      <c r="BJ99" s="18" t="s">
        <v>40</v>
      </c>
      <c r="BK99" s="202">
        <f t="shared" si="9"/>
        <v>0</v>
      </c>
      <c r="BL99" s="18" t="s">
        <v>470</v>
      </c>
      <c r="BM99" s="201" t="s">
        <v>506</v>
      </c>
    </row>
    <row r="100" spans="1:65" s="2" customFormat="1" ht="16.5" customHeight="1">
      <c r="A100" s="36"/>
      <c r="B100" s="37"/>
      <c r="C100" s="239" t="s">
        <v>247</v>
      </c>
      <c r="D100" s="239" t="s">
        <v>202</v>
      </c>
      <c r="E100" s="240" t="s">
        <v>507</v>
      </c>
      <c r="F100" s="241" t="s">
        <v>508</v>
      </c>
      <c r="G100" s="242" t="s">
        <v>469</v>
      </c>
      <c r="H100" s="243">
        <v>2</v>
      </c>
      <c r="I100" s="244"/>
      <c r="J100" s="245">
        <f t="shared" si="0"/>
        <v>0</v>
      </c>
      <c r="K100" s="241" t="s">
        <v>32</v>
      </c>
      <c r="L100" s="246"/>
      <c r="M100" s="247" t="s">
        <v>32</v>
      </c>
      <c r="N100" s="248" t="s">
        <v>52</v>
      </c>
      <c r="O100" s="66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505</v>
      </c>
      <c r="AT100" s="201" t="s">
        <v>202</v>
      </c>
      <c r="AU100" s="201" t="s">
        <v>90</v>
      </c>
      <c r="AY100" s="18" t="s">
        <v>148</v>
      </c>
      <c r="BE100" s="202">
        <f t="shared" si="4"/>
        <v>0</v>
      </c>
      <c r="BF100" s="202">
        <f t="shared" si="5"/>
        <v>0</v>
      </c>
      <c r="BG100" s="202">
        <f t="shared" si="6"/>
        <v>0</v>
      </c>
      <c r="BH100" s="202">
        <f t="shared" si="7"/>
        <v>0</v>
      </c>
      <c r="BI100" s="202">
        <f t="shared" si="8"/>
        <v>0</v>
      </c>
      <c r="BJ100" s="18" t="s">
        <v>40</v>
      </c>
      <c r="BK100" s="202">
        <f t="shared" si="9"/>
        <v>0</v>
      </c>
      <c r="BL100" s="18" t="s">
        <v>470</v>
      </c>
      <c r="BM100" s="201" t="s">
        <v>509</v>
      </c>
    </row>
    <row r="101" spans="1:65" s="2" customFormat="1" ht="16.5" customHeight="1">
      <c r="A101" s="36"/>
      <c r="B101" s="37"/>
      <c r="C101" s="239" t="s">
        <v>252</v>
      </c>
      <c r="D101" s="239" t="s">
        <v>202</v>
      </c>
      <c r="E101" s="240" t="s">
        <v>510</v>
      </c>
      <c r="F101" s="241" t="s">
        <v>511</v>
      </c>
      <c r="G101" s="242" t="s">
        <v>469</v>
      </c>
      <c r="H101" s="243">
        <v>2</v>
      </c>
      <c r="I101" s="244"/>
      <c r="J101" s="245">
        <f t="shared" si="0"/>
        <v>0</v>
      </c>
      <c r="K101" s="241" t="s">
        <v>32</v>
      </c>
      <c r="L101" s="246"/>
      <c r="M101" s="247" t="s">
        <v>32</v>
      </c>
      <c r="N101" s="248" t="s">
        <v>52</v>
      </c>
      <c r="O101" s="66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505</v>
      </c>
      <c r="AT101" s="201" t="s">
        <v>202</v>
      </c>
      <c r="AU101" s="201" t="s">
        <v>90</v>
      </c>
      <c r="AY101" s="18" t="s">
        <v>148</v>
      </c>
      <c r="BE101" s="202">
        <f t="shared" si="4"/>
        <v>0</v>
      </c>
      <c r="BF101" s="202">
        <f t="shared" si="5"/>
        <v>0</v>
      </c>
      <c r="BG101" s="202">
        <f t="shared" si="6"/>
        <v>0</v>
      </c>
      <c r="BH101" s="202">
        <f t="shared" si="7"/>
        <v>0</v>
      </c>
      <c r="BI101" s="202">
        <f t="shared" si="8"/>
        <v>0</v>
      </c>
      <c r="BJ101" s="18" t="s">
        <v>40</v>
      </c>
      <c r="BK101" s="202">
        <f t="shared" si="9"/>
        <v>0</v>
      </c>
      <c r="BL101" s="18" t="s">
        <v>470</v>
      </c>
      <c r="BM101" s="201" t="s">
        <v>512</v>
      </c>
    </row>
    <row r="102" spans="1:65" s="2" customFormat="1" ht="16.5" customHeight="1">
      <c r="A102" s="36"/>
      <c r="B102" s="37"/>
      <c r="C102" s="239" t="s">
        <v>257</v>
      </c>
      <c r="D102" s="239" t="s">
        <v>202</v>
      </c>
      <c r="E102" s="240" t="s">
        <v>513</v>
      </c>
      <c r="F102" s="241" t="s">
        <v>514</v>
      </c>
      <c r="G102" s="242" t="s">
        <v>469</v>
      </c>
      <c r="H102" s="243">
        <v>2</v>
      </c>
      <c r="I102" s="244"/>
      <c r="J102" s="245">
        <f t="shared" si="0"/>
        <v>0</v>
      </c>
      <c r="K102" s="241" t="s">
        <v>32</v>
      </c>
      <c r="L102" s="246"/>
      <c r="M102" s="247" t="s">
        <v>32</v>
      </c>
      <c r="N102" s="248" t="s">
        <v>52</v>
      </c>
      <c r="O102" s="66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505</v>
      </c>
      <c r="AT102" s="201" t="s">
        <v>202</v>
      </c>
      <c r="AU102" s="201" t="s">
        <v>90</v>
      </c>
      <c r="AY102" s="18" t="s">
        <v>148</v>
      </c>
      <c r="BE102" s="202">
        <f t="shared" si="4"/>
        <v>0</v>
      </c>
      <c r="BF102" s="202">
        <f t="shared" si="5"/>
        <v>0</v>
      </c>
      <c r="BG102" s="202">
        <f t="shared" si="6"/>
        <v>0</v>
      </c>
      <c r="BH102" s="202">
        <f t="shared" si="7"/>
        <v>0</v>
      </c>
      <c r="BI102" s="202">
        <f t="shared" si="8"/>
        <v>0</v>
      </c>
      <c r="BJ102" s="18" t="s">
        <v>40</v>
      </c>
      <c r="BK102" s="202">
        <f t="shared" si="9"/>
        <v>0</v>
      </c>
      <c r="BL102" s="18" t="s">
        <v>470</v>
      </c>
      <c r="BM102" s="201" t="s">
        <v>515</v>
      </c>
    </row>
    <row r="103" spans="1:65" s="2" customFormat="1" ht="16.5" customHeight="1">
      <c r="A103" s="36"/>
      <c r="B103" s="37"/>
      <c r="C103" s="239" t="s">
        <v>262</v>
      </c>
      <c r="D103" s="239" t="s">
        <v>202</v>
      </c>
      <c r="E103" s="240" t="s">
        <v>516</v>
      </c>
      <c r="F103" s="241" t="s">
        <v>517</v>
      </c>
      <c r="G103" s="242" t="s">
        <v>469</v>
      </c>
      <c r="H103" s="243">
        <v>2</v>
      </c>
      <c r="I103" s="244"/>
      <c r="J103" s="245">
        <f t="shared" si="0"/>
        <v>0</v>
      </c>
      <c r="K103" s="241" t="s">
        <v>32</v>
      </c>
      <c r="L103" s="246"/>
      <c r="M103" s="247" t="s">
        <v>32</v>
      </c>
      <c r="N103" s="248" t="s">
        <v>52</v>
      </c>
      <c r="O103" s="66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505</v>
      </c>
      <c r="AT103" s="201" t="s">
        <v>202</v>
      </c>
      <c r="AU103" s="201" t="s">
        <v>90</v>
      </c>
      <c r="AY103" s="18" t="s">
        <v>148</v>
      </c>
      <c r="BE103" s="202">
        <f t="shared" si="4"/>
        <v>0</v>
      </c>
      <c r="BF103" s="202">
        <f t="shared" si="5"/>
        <v>0</v>
      </c>
      <c r="BG103" s="202">
        <f t="shared" si="6"/>
        <v>0</v>
      </c>
      <c r="BH103" s="202">
        <f t="shared" si="7"/>
        <v>0</v>
      </c>
      <c r="BI103" s="202">
        <f t="shared" si="8"/>
        <v>0</v>
      </c>
      <c r="BJ103" s="18" t="s">
        <v>40</v>
      </c>
      <c r="BK103" s="202">
        <f t="shared" si="9"/>
        <v>0</v>
      </c>
      <c r="BL103" s="18" t="s">
        <v>470</v>
      </c>
      <c r="BM103" s="201" t="s">
        <v>518</v>
      </c>
    </row>
    <row r="104" spans="1:65" s="2" customFormat="1" ht="16.5" customHeight="1">
      <c r="A104" s="36"/>
      <c r="B104" s="37"/>
      <c r="C104" s="239" t="s">
        <v>268</v>
      </c>
      <c r="D104" s="239" t="s">
        <v>202</v>
      </c>
      <c r="E104" s="240" t="s">
        <v>519</v>
      </c>
      <c r="F104" s="241" t="s">
        <v>520</v>
      </c>
      <c r="G104" s="242" t="s">
        <v>469</v>
      </c>
      <c r="H104" s="243">
        <v>2</v>
      </c>
      <c r="I104" s="244"/>
      <c r="J104" s="245">
        <f t="shared" si="0"/>
        <v>0</v>
      </c>
      <c r="K104" s="241" t="s">
        <v>32</v>
      </c>
      <c r="L104" s="246"/>
      <c r="M104" s="247" t="s">
        <v>32</v>
      </c>
      <c r="N104" s="248" t="s">
        <v>52</v>
      </c>
      <c r="O104" s="66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505</v>
      </c>
      <c r="AT104" s="201" t="s">
        <v>202</v>
      </c>
      <c r="AU104" s="201" t="s">
        <v>90</v>
      </c>
      <c r="AY104" s="18" t="s">
        <v>148</v>
      </c>
      <c r="BE104" s="202">
        <f t="shared" si="4"/>
        <v>0</v>
      </c>
      <c r="BF104" s="202">
        <f t="shared" si="5"/>
        <v>0</v>
      </c>
      <c r="BG104" s="202">
        <f t="shared" si="6"/>
        <v>0</v>
      </c>
      <c r="BH104" s="202">
        <f t="shared" si="7"/>
        <v>0</v>
      </c>
      <c r="BI104" s="202">
        <f t="shared" si="8"/>
        <v>0</v>
      </c>
      <c r="BJ104" s="18" t="s">
        <v>40</v>
      </c>
      <c r="BK104" s="202">
        <f t="shared" si="9"/>
        <v>0</v>
      </c>
      <c r="BL104" s="18" t="s">
        <v>470</v>
      </c>
      <c r="BM104" s="201" t="s">
        <v>521</v>
      </c>
    </row>
    <row r="105" spans="1:65" s="2" customFormat="1" ht="16.5" customHeight="1">
      <c r="A105" s="36"/>
      <c r="B105" s="37"/>
      <c r="C105" s="239" t="s">
        <v>7</v>
      </c>
      <c r="D105" s="239" t="s">
        <v>202</v>
      </c>
      <c r="E105" s="240" t="s">
        <v>522</v>
      </c>
      <c r="F105" s="241" t="s">
        <v>523</v>
      </c>
      <c r="G105" s="242" t="s">
        <v>99</v>
      </c>
      <c r="H105" s="243">
        <v>80</v>
      </c>
      <c r="I105" s="244"/>
      <c r="J105" s="245">
        <f t="shared" si="0"/>
        <v>0</v>
      </c>
      <c r="K105" s="241" t="s">
        <v>32</v>
      </c>
      <c r="L105" s="246"/>
      <c r="M105" s="247" t="s">
        <v>32</v>
      </c>
      <c r="N105" s="248" t="s">
        <v>52</v>
      </c>
      <c r="O105" s="66"/>
      <c r="P105" s="199">
        <f t="shared" si="1"/>
        <v>0</v>
      </c>
      <c r="Q105" s="199">
        <v>0</v>
      </c>
      <c r="R105" s="199">
        <f t="shared" si="2"/>
        <v>0</v>
      </c>
      <c r="S105" s="199">
        <v>0</v>
      </c>
      <c r="T105" s="200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505</v>
      </c>
      <c r="AT105" s="201" t="s">
        <v>202</v>
      </c>
      <c r="AU105" s="201" t="s">
        <v>90</v>
      </c>
      <c r="AY105" s="18" t="s">
        <v>148</v>
      </c>
      <c r="BE105" s="202">
        <f t="shared" si="4"/>
        <v>0</v>
      </c>
      <c r="BF105" s="202">
        <f t="shared" si="5"/>
        <v>0</v>
      </c>
      <c r="BG105" s="202">
        <f t="shared" si="6"/>
        <v>0</v>
      </c>
      <c r="BH105" s="202">
        <f t="shared" si="7"/>
        <v>0</v>
      </c>
      <c r="BI105" s="202">
        <f t="shared" si="8"/>
        <v>0</v>
      </c>
      <c r="BJ105" s="18" t="s">
        <v>40</v>
      </c>
      <c r="BK105" s="202">
        <f t="shared" si="9"/>
        <v>0</v>
      </c>
      <c r="BL105" s="18" t="s">
        <v>470</v>
      </c>
      <c r="BM105" s="201" t="s">
        <v>524</v>
      </c>
    </row>
    <row r="106" spans="1:65" s="2" customFormat="1" ht="16.5" customHeight="1">
      <c r="A106" s="36"/>
      <c r="B106" s="37"/>
      <c r="C106" s="239" t="s">
        <v>277</v>
      </c>
      <c r="D106" s="239" t="s">
        <v>202</v>
      </c>
      <c r="E106" s="240" t="s">
        <v>525</v>
      </c>
      <c r="F106" s="241" t="s">
        <v>526</v>
      </c>
      <c r="G106" s="242" t="s">
        <v>99</v>
      </c>
      <c r="H106" s="243">
        <v>80</v>
      </c>
      <c r="I106" s="244"/>
      <c r="J106" s="245">
        <f t="shared" si="0"/>
        <v>0</v>
      </c>
      <c r="K106" s="241" t="s">
        <v>32</v>
      </c>
      <c r="L106" s="246"/>
      <c r="M106" s="247" t="s">
        <v>32</v>
      </c>
      <c r="N106" s="248" t="s">
        <v>52</v>
      </c>
      <c r="O106" s="66"/>
      <c r="P106" s="199">
        <f t="shared" si="1"/>
        <v>0</v>
      </c>
      <c r="Q106" s="199">
        <v>0</v>
      </c>
      <c r="R106" s="199">
        <f t="shared" si="2"/>
        <v>0</v>
      </c>
      <c r="S106" s="199">
        <v>0</v>
      </c>
      <c r="T106" s="200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505</v>
      </c>
      <c r="AT106" s="201" t="s">
        <v>202</v>
      </c>
      <c r="AU106" s="201" t="s">
        <v>90</v>
      </c>
      <c r="AY106" s="18" t="s">
        <v>148</v>
      </c>
      <c r="BE106" s="202">
        <f t="shared" si="4"/>
        <v>0</v>
      </c>
      <c r="BF106" s="202">
        <f t="shared" si="5"/>
        <v>0</v>
      </c>
      <c r="BG106" s="202">
        <f t="shared" si="6"/>
        <v>0</v>
      </c>
      <c r="BH106" s="202">
        <f t="shared" si="7"/>
        <v>0</v>
      </c>
      <c r="BI106" s="202">
        <f t="shared" si="8"/>
        <v>0</v>
      </c>
      <c r="BJ106" s="18" t="s">
        <v>40</v>
      </c>
      <c r="BK106" s="202">
        <f t="shared" si="9"/>
        <v>0</v>
      </c>
      <c r="BL106" s="18" t="s">
        <v>470</v>
      </c>
      <c r="BM106" s="201" t="s">
        <v>527</v>
      </c>
    </row>
    <row r="107" spans="1:65" s="2" customFormat="1" ht="16.5" customHeight="1">
      <c r="A107" s="36"/>
      <c r="B107" s="37"/>
      <c r="C107" s="239" t="s">
        <v>283</v>
      </c>
      <c r="D107" s="239" t="s">
        <v>202</v>
      </c>
      <c r="E107" s="240" t="s">
        <v>528</v>
      </c>
      <c r="F107" s="241" t="s">
        <v>529</v>
      </c>
      <c r="G107" s="242" t="s">
        <v>99</v>
      </c>
      <c r="H107" s="243">
        <v>1.6</v>
      </c>
      <c r="I107" s="244"/>
      <c r="J107" s="245">
        <f t="shared" si="0"/>
        <v>0</v>
      </c>
      <c r="K107" s="241" t="s">
        <v>32</v>
      </c>
      <c r="L107" s="246"/>
      <c r="M107" s="247" t="s">
        <v>32</v>
      </c>
      <c r="N107" s="248" t="s">
        <v>52</v>
      </c>
      <c r="O107" s="66"/>
      <c r="P107" s="199">
        <f t="shared" si="1"/>
        <v>0</v>
      </c>
      <c r="Q107" s="199">
        <v>0</v>
      </c>
      <c r="R107" s="199">
        <f t="shared" si="2"/>
        <v>0</v>
      </c>
      <c r="S107" s="199">
        <v>0</v>
      </c>
      <c r="T107" s="200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505</v>
      </c>
      <c r="AT107" s="201" t="s">
        <v>202</v>
      </c>
      <c r="AU107" s="201" t="s">
        <v>90</v>
      </c>
      <c r="AY107" s="18" t="s">
        <v>148</v>
      </c>
      <c r="BE107" s="202">
        <f t="shared" si="4"/>
        <v>0</v>
      </c>
      <c r="BF107" s="202">
        <f t="shared" si="5"/>
        <v>0</v>
      </c>
      <c r="BG107" s="202">
        <f t="shared" si="6"/>
        <v>0</v>
      </c>
      <c r="BH107" s="202">
        <f t="shared" si="7"/>
        <v>0</v>
      </c>
      <c r="BI107" s="202">
        <f t="shared" si="8"/>
        <v>0</v>
      </c>
      <c r="BJ107" s="18" t="s">
        <v>40</v>
      </c>
      <c r="BK107" s="202">
        <f t="shared" si="9"/>
        <v>0</v>
      </c>
      <c r="BL107" s="18" t="s">
        <v>470</v>
      </c>
      <c r="BM107" s="201" t="s">
        <v>530</v>
      </c>
    </row>
    <row r="108" spans="1:65" s="2" customFormat="1" ht="16.5" customHeight="1">
      <c r="A108" s="36"/>
      <c r="B108" s="37"/>
      <c r="C108" s="239" t="s">
        <v>289</v>
      </c>
      <c r="D108" s="239" t="s">
        <v>202</v>
      </c>
      <c r="E108" s="240" t="s">
        <v>531</v>
      </c>
      <c r="F108" s="241" t="s">
        <v>532</v>
      </c>
      <c r="G108" s="242" t="s">
        <v>469</v>
      </c>
      <c r="H108" s="243">
        <v>4</v>
      </c>
      <c r="I108" s="244"/>
      <c r="J108" s="245">
        <f t="shared" si="0"/>
        <v>0</v>
      </c>
      <c r="K108" s="241" t="s">
        <v>32</v>
      </c>
      <c r="L108" s="246"/>
      <c r="M108" s="247" t="s">
        <v>32</v>
      </c>
      <c r="N108" s="248" t="s">
        <v>52</v>
      </c>
      <c r="O108" s="66"/>
      <c r="P108" s="199">
        <f t="shared" si="1"/>
        <v>0</v>
      </c>
      <c r="Q108" s="199">
        <v>0</v>
      </c>
      <c r="R108" s="199">
        <f t="shared" si="2"/>
        <v>0</v>
      </c>
      <c r="S108" s="199">
        <v>0</v>
      </c>
      <c r="T108" s="200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505</v>
      </c>
      <c r="AT108" s="201" t="s">
        <v>202</v>
      </c>
      <c r="AU108" s="201" t="s">
        <v>90</v>
      </c>
      <c r="AY108" s="18" t="s">
        <v>148</v>
      </c>
      <c r="BE108" s="202">
        <f t="shared" si="4"/>
        <v>0</v>
      </c>
      <c r="BF108" s="202">
        <f t="shared" si="5"/>
        <v>0</v>
      </c>
      <c r="BG108" s="202">
        <f t="shared" si="6"/>
        <v>0</v>
      </c>
      <c r="BH108" s="202">
        <f t="shared" si="7"/>
        <v>0</v>
      </c>
      <c r="BI108" s="202">
        <f t="shared" si="8"/>
        <v>0</v>
      </c>
      <c r="BJ108" s="18" t="s">
        <v>40</v>
      </c>
      <c r="BK108" s="202">
        <f t="shared" si="9"/>
        <v>0</v>
      </c>
      <c r="BL108" s="18" t="s">
        <v>470</v>
      </c>
      <c r="BM108" s="201" t="s">
        <v>533</v>
      </c>
    </row>
    <row r="109" spans="1:65" s="2" customFormat="1" ht="16.5" customHeight="1">
      <c r="A109" s="36"/>
      <c r="B109" s="37"/>
      <c r="C109" s="239" t="s">
        <v>293</v>
      </c>
      <c r="D109" s="239" t="s">
        <v>202</v>
      </c>
      <c r="E109" s="240" t="s">
        <v>534</v>
      </c>
      <c r="F109" s="241" t="s">
        <v>535</v>
      </c>
      <c r="G109" s="242" t="s">
        <v>469</v>
      </c>
      <c r="H109" s="243">
        <v>4</v>
      </c>
      <c r="I109" s="244"/>
      <c r="J109" s="245">
        <f t="shared" si="0"/>
        <v>0</v>
      </c>
      <c r="K109" s="241" t="s">
        <v>32</v>
      </c>
      <c r="L109" s="246"/>
      <c r="M109" s="247" t="s">
        <v>32</v>
      </c>
      <c r="N109" s="248" t="s">
        <v>52</v>
      </c>
      <c r="O109" s="66"/>
      <c r="P109" s="199">
        <f t="shared" si="1"/>
        <v>0</v>
      </c>
      <c r="Q109" s="199">
        <v>0</v>
      </c>
      <c r="R109" s="199">
        <f t="shared" si="2"/>
        <v>0</v>
      </c>
      <c r="S109" s="199">
        <v>0</v>
      </c>
      <c r="T109" s="200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505</v>
      </c>
      <c r="AT109" s="201" t="s">
        <v>202</v>
      </c>
      <c r="AU109" s="201" t="s">
        <v>90</v>
      </c>
      <c r="AY109" s="18" t="s">
        <v>148</v>
      </c>
      <c r="BE109" s="202">
        <f t="shared" si="4"/>
        <v>0</v>
      </c>
      <c r="BF109" s="202">
        <f t="shared" si="5"/>
        <v>0</v>
      </c>
      <c r="BG109" s="202">
        <f t="shared" si="6"/>
        <v>0</v>
      </c>
      <c r="BH109" s="202">
        <f t="shared" si="7"/>
        <v>0</v>
      </c>
      <c r="BI109" s="202">
        <f t="shared" si="8"/>
        <v>0</v>
      </c>
      <c r="BJ109" s="18" t="s">
        <v>40</v>
      </c>
      <c r="BK109" s="202">
        <f t="shared" si="9"/>
        <v>0</v>
      </c>
      <c r="BL109" s="18" t="s">
        <v>470</v>
      </c>
      <c r="BM109" s="201" t="s">
        <v>536</v>
      </c>
    </row>
    <row r="110" spans="1:65" s="2" customFormat="1" ht="16.5" customHeight="1">
      <c r="A110" s="36"/>
      <c r="B110" s="37"/>
      <c r="C110" s="190" t="s">
        <v>298</v>
      </c>
      <c r="D110" s="190" t="s">
        <v>150</v>
      </c>
      <c r="E110" s="191" t="s">
        <v>537</v>
      </c>
      <c r="F110" s="192" t="s">
        <v>538</v>
      </c>
      <c r="G110" s="193" t="s">
        <v>539</v>
      </c>
      <c r="H110" s="252"/>
      <c r="I110" s="195"/>
      <c r="J110" s="196">
        <f t="shared" si="0"/>
        <v>0</v>
      </c>
      <c r="K110" s="192" t="s">
        <v>32</v>
      </c>
      <c r="L110" s="41"/>
      <c r="M110" s="197" t="s">
        <v>32</v>
      </c>
      <c r="N110" s="198" t="s">
        <v>52</v>
      </c>
      <c r="O110" s="66"/>
      <c r="P110" s="199">
        <f t="shared" si="1"/>
        <v>0</v>
      </c>
      <c r="Q110" s="199">
        <v>0</v>
      </c>
      <c r="R110" s="199">
        <f t="shared" si="2"/>
        <v>0</v>
      </c>
      <c r="S110" s="199">
        <v>0</v>
      </c>
      <c r="T110" s="200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470</v>
      </c>
      <c r="AT110" s="201" t="s">
        <v>150</v>
      </c>
      <c r="AU110" s="201" t="s">
        <v>90</v>
      </c>
      <c r="AY110" s="18" t="s">
        <v>148</v>
      </c>
      <c r="BE110" s="202">
        <f t="shared" si="4"/>
        <v>0</v>
      </c>
      <c r="BF110" s="202">
        <f t="shared" si="5"/>
        <v>0</v>
      </c>
      <c r="BG110" s="202">
        <f t="shared" si="6"/>
        <v>0</v>
      </c>
      <c r="BH110" s="202">
        <f t="shared" si="7"/>
        <v>0</v>
      </c>
      <c r="BI110" s="202">
        <f t="shared" si="8"/>
        <v>0</v>
      </c>
      <c r="BJ110" s="18" t="s">
        <v>40</v>
      </c>
      <c r="BK110" s="202">
        <f t="shared" si="9"/>
        <v>0</v>
      </c>
      <c r="BL110" s="18" t="s">
        <v>470</v>
      </c>
      <c r="BM110" s="201" t="s">
        <v>540</v>
      </c>
    </row>
    <row r="111" spans="1:65" s="2" customFormat="1" ht="16.5" customHeight="1">
      <c r="A111" s="36"/>
      <c r="B111" s="37"/>
      <c r="C111" s="190" t="s">
        <v>302</v>
      </c>
      <c r="D111" s="190" t="s">
        <v>150</v>
      </c>
      <c r="E111" s="191" t="s">
        <v>541</v>
      </c>
      <c r="F111" s="192" t="s">
        <v>542</v>
      </c>
      <c r="G111" s="193" t="s">
        <v>539</v>
      </c>
      <c r="H111" s="252"/>
      <c r="I111" s="195"/>
      <c r="J111" s="196">
        <f t="shared" si="0"/>
        <v>0</v>
      </c>
      <c r="K111" s="192" t="s">
        <v>32</v>
      </c>
      <c r="L111" s="41"/>
      <c r="M111" s="197" t="s">
        <v>32</v>
      </c>
      <c r="N111" s="198" t="s">
        <v>52</v>
      </c>
      <c r="O111" s="66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470</v>
      </c>
      <c r="AT111" s="201" t="s">
        <v>150</v>
      </c>
      <c r="AU111" s="201" t="s">
        <v>90</v>
      </c>
      <c r="AY111" s="18" t="s">
        <v>148</v>
      </c>
      <c r="BE111" s="202">
        <f t="shared" si="4"/>
        <v>0</v>
      </c>
      <c r="BF111" s="202">
        <f t="shared" si="5"/>
        <v>0</v>
      </c>
      <c r="BG111" s="202">
        <f t="shared" si="6"/>
        <v>0</v>
      </c>
      <c r="BH111" s="202">
        <f t="shared" si="7"/>
        <v>0</v>
      </c>
      <c r="BI111" s="202">
        <f t="shared" si="8"/>
        <v>0</v>
      </c>
      <c r="BJ111" s="18" t="s">
        <v>40</v>
      </c>
      <c r="BK111" s="202">
        <f t="shared" si="9"/>
        <v>0</v>
      </c>
      <c r="BL111" s="18" t="s">
        <v>470</v>
      </c>
      <c r="BM111" s="201" t="s">
        <v>543</v>
      </c>
    </row>
    <row r="112" spans="1:65" s="2" customFormat="1" ht="16.5" customHeight="1">
      <c r="A112" s="36"/>
      <c r="B112" s="37"/>
      <c r="C112" s="190" t="s">
        <v>307</v>
      </c>
      <c r="D112" s="190" t="s">
        <v>150</v>
      </c>
      <c r="E112" s="191" t="s">
        <v>544</v>
      </c>
      <c r="F112" s="192" t="s">
        <v>545</v>
      </c>
      <c r="G112" s="193" t="s">
        <v>539</v>
      </c>
      <c r="H112" s="252"/>
      <c r="I112" s="195"/>
      <c r="J112" s="196">
        <f t="shared" si="0"/>
        <v>0</v>
      </c>
      <c r="K112" s="192" t="s">
        <v>32</v>
      </c>
      <c r="L112" s="41"/>
      <c r="M112" s="197" t="s">
        <v>32</v>
      </c>
      <c r="N112" s="198" t="s">
        <v>52</v>
      </c>
      <c r="O112" s="66"/>
      <c r="P112" s="199">
        <f t="shared" si="1"/>
        <v>0</v>
      </c>
      <c r="Q112" s="199">
        <v>0</v>
      </c>
      <c r="R112" s="199">
        <f t="shared" si="2"/>
        <v>0</v>
      </c>
      <c r="S112" s="199">
        <v>0</v>
      </c>
      <c r="T112" s="200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470</v>
      </c>
      <c r="AT112" s="201" t="s">
        <v>150</v>
      </c>
      <c r="AU112" s="201" t="s">
        <v>90</v>
      </c>
      <c r="AY112" s="18" t="s">
        <v>148</v>
      </c>
      <c r="BE112" s="202">
        <f t="shared" si="4"/>
        <v>0</v>
      </c>
      <c r="BF112" s="202">
        <f t="shared" si="5"/>
        <v>0</v>
      </c>
      <c r="BG112" s="202">
        <f t="shared" si="6"/>
        <v>0</v>
      </c>
      <c r="BH112" s="202">
        <f t="shared" si="7"/>
        <v>0</v>
      </c>
      <c r="BI112" s="202">
        <f t="shared" si="8"/>
        <v>0</v>
      </c>
      <c r="BJ112" s="18" t="s">
        <v>40</v>
      </c>
      <c r="BK112" s="202">
        <f t="shared" si="9"/>
        <v>0</v>
      </c>
      <c r="BL112" s="18" t="s">
        <v>470</v>
      </c>
      <c r="BM112" s="201" t="s">
        <v>546</v>
      </c>
    </row>
    <row r="113" spans="1:65" s="2" customFormat="1" ht="16.5" customHeight="1">
      <c r="A113" s="36"/>
      <c r="B113" s="37"/>
      <c r="C113" s="190" t="s">
        <v>313</v>
      </c>
      <c r="D113" s="190" t="s">
        <v>150</v>
      </c>
      <c r="E113" s="191" t="s">
        <v>547</v>
      </c>
      <c r="F113" s="192" t="s">
        <v>548</v>
      </c>
      <c r="G113" s="193" t="s">
        <v>539</v>
      </c>
      <c r="H113" s="252"/>
      <c r="I113" s="195"/>
      <c r="J113" s="196">
        <f t="shared" si="0"/>
        <v>0</v>
      </c>
      <c r="K113" s="192" t="s">
        <v>32</v>
      </c>
      <c r="L113" s="41"/>
      <c r="M113" s="197" t="s">
        <v>32</v>
      </c>
      <c r="N113" s="198" t="s">
        <v>52</v>
      </c>
      <c r="O113" s="66"/>
      <c r="P113" s="199">
        <f t="shared" si="1"/>
        <v>0</v>
      </c>
      <c r="Q113" s="199">
        <v>0</v>
      </c>
      <c r="R113" s="199">
        <f t="shared" si="2"/>
        <v>0</v>
      </c>
      <c r="S113" s="199">
        <v>0</v>
      </c>
      <c r="T113" s="200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470</v>
      </c>
      <c r="AT113" s="201" t="s">
        <v>150</v>
      </c>
      <c r="AU113" s="201" t="s">
        <v>90</v>
      </c>
      <c r="AY113" s="18" t="s">
        <v>148</v>
      </c>
      <c r="BE113" s="202">
        <f t="shared" si="4"/>
        <v>0</v>
      </c>
      <c r="BF113" s="202">
        <f t="shared" si="5"/>
        <v>0</v>
      </c>
      <c r="BG113" s="202">
        <f t="shared" si="6"/>
        <v>0</v>
      </c>
      <c r="BH113" s="202">
        <f t="shared" si="7"/>
        <v>0</v>
      </c>
      <c r="BI113" s="202">
        <f t="shared" si="8"/>
        <v>0</v>
      </c>
      <c r="BJ113" s="18" t="s">
        <v>40</v>
      </c>
      <c r="BK113" s="202">
        <f t="shared" si="9"/>
        <v>0</v>
      </c>
      <c r="BL113" s="18" t="s">
        <v>470</v>
      </c>
      <c r="BM113" s="201" t="s">
        <v>549</v>
      </c>
    </row>
    <row r="114" spans="1:65" s="12" customFormat="1" ht="22.8" customHeight="1">
      <c r="B114" s="174"/>
      <c r="C114" s="175"/>
      <c r="D114" s="176" t="s">
        <v>80</v>
      </c>
      <c r="E114" s="188" t="s">
        <v>550</v>
      </c>
      <c r="F114" s="188" t="s">
        <v>551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SUM(P115:P149)</f>
        <v>0</v>
      </c>
      <c r="Q114" s="182"/>
      <c r="R114" s="183">
        <f>SUM(R115:R149)</f>
        <v>0</v>
      </c>
      <c r="S114" s="182"/>
      <c r="T114" s="184">
        <f>SUM(T115:T149)</f>
        <v>0</v>
      </c>
      <c r="AR114" s="185" t="s">
        <v>101</v>
      </c>
      <c r="AT114" s="186" t="s">
        <v>80</v>
      </c>
      <c r="AU114" s="186" t="s">
        <v>40</v>
      </c>
      <c r="AY114" s="185" t="s">
        <v>148</v>
      </c>
      <c r="BK114" s="187">
        <f>SUM(BK115:BK149)</f>
        <v>0</v>
      </c>
    </row>
    <row r="115" spans="1:65" s="2" customFormat="1" ht="16.5" customHeight="1">
      <c r="A115" s="36"/>
      <c r="B115" s="37"/>
      <c r="C115" s="190" t="s">
        <v>317</v>
      </c>
      <c r="D115" s="190" t="s">
        <v>150</v>
      </c>
      <c r="E115" s="191" t="s">
        <v>552</v>
      </c>
      <c r="F115" s="192" t="s">
        <v>553</v>
      </c>
      <c r="G115" s="193" t="s">
        <v>108</v>
      </c>
      <c r="H115" s="194">
        <v>8</v>
      </c>
      <c r="I115" s="195"/>
      <c r="J115" s="196">
        <f t="shared" ref="J115:J149" si="10">ROUND(I115*H115,2)</f>
        <v>0</v>
      </c>
      <c r="K115" s="192" t="s">
        <v>32</v>
      </c>
      <c r="L115" s="41"/>
      <c r="M115" s="197" t="s">
        <v>32</v>
      </c>
      <c r="N115" s="198" t="s">
        <v>52</v>
      </c>
      <c r="O115" s="66"/>
      <c r="P115" s="199">
        <f t="shared" ref="P115:P149" si="11">O115*H115</f>
        <v>0</v>
      </c>
      <c r="Q115" s="199">
        <v>0</v>
      </c>
      <c r="R115" s="199">
        <f t="shared" ref="R115:R149" si="12">Q115*H115</f>
        <v>0</v>
      </c>
      <c r="S115" s="199">
        <v>0</v>
      </c>
      <c r="T115" s="200">
        <f t="shared" ref="T115:T149" si="13"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470</v>
      </c>
      <c r="AT115" s="201" t="s">
        <v>150</v>
      </c>
      <c r="AU115" s="201" t="s">
        <v>90</v>
      </c>
      <c r="AY115" s="18" t="s">
        <v>148</v>
      </c>
      <c r="BE115" s="202">
        <f t="shared" ref="BE115:BE149" si="14">IF(N115="základní",J115,0)</f>
        <v>0</v>
      </c>
      <c r="BF115" s="202">
        <f t="shared" ref="BF115:BF149" si="15">IF(N115="snížená",J115,0)</f>
        <v>0</v>
      </c>
      <c r="BG115" s="202">
        <f t="shared" ref="BG115:BG149" si="16">IF(N115="zákl. přenesená",J115,0)</f>
        <v>0</v>
      </c>
      <c r="BH115" s="202">
        <f t="shared" ref="BH115:BH149" si="17">IF(N115="sníž. přenesená",J115,0)</f>
        <v>0</v>
      </c>
      <c r="BI115" s="202">
        <f t="shared" ref="BI115:BI149" si="18">IF(N115="nulová",J115,0)</f>
        <v>0</v>
      </c>
      <c r="BJ115" s="18" t="s">
        <v>40</v>
      </c>
      <c r="BK115" s="202">
        <f t="shared" ref="BK115:BK149" si="19">ROUND(I115*H115,2)</f>
        <v>0</v>
      </c>
      <c r="BL115" s="18" t="s">
        <v>470</v>
      </c>
      <c r="BM115" s="201" t="s">
        <v>554</v>
      </c>
    </row>
    <row r="116" spans="1:65" s="2" customFormat="1" ht="16.5" customHeight="1">
      <c r="A116" s="36"/>
      <c r="B116" s="37"/>
      <c r="C116" s="190" t="s">
        <v>323</v>
      </c>
      <c r="D116" s="190" t="s">
        <v>150</v>
      </c>
      <c r="E116" s="191" t="s">
        <v>555</v>
      </c>
      <c r="F116" s="192" t="s">
        <v>556</v>
      </c>
      <c r="G116" s="193" t="s">
        <v>99</v>
      </c>
      <c r="H116" s="194">
        <v>20</v>
      </c>
      <c r="I116" s="195"/>
      <c r="J116" s="196">
        <f t="shared" si="10"/>
        <v>0</v>
      </c>
      <c r="K116" s="192" t="s">
        <v>32</v>
      </c>
      <c r="L116" s="41"/>
      <c r="M116" s="197" t="s">
        <v>32</v>
      </c>
      <c r="N116" s="198" t="s">
        <v>52</v>
      </c>
      <c r="O116" s="66"/>
      <c r="P116" s="199">
        <f t="shared" si="11"/>
        <v>0</v>
      </c>
      <c r="Q116" s="199">
        <v>0</v>
      </c>
      <c r="R116" s="199">
        <f t="shared" si="12"/>
        <v>0</v>
      </c>
      <c r="S116" s="199">
        <v>0</v>
      </c>
      <c r="T116" s="200">
        <f t="shared" si="1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470</v>
      </c>
      <c r="AT116" s="201" t="s">
        <v>150</v>
      </c>
      <c r="AU116" s="201" t="s">
        <v>90</v>
      </c>
      <c r="AY116" s="18" t="s">
        <v>148</v>
      </c>
      <c r="BE116" s="202">
        <f t="shared" si="14"/>
        <v>0</v>
      </c>
      <c r="BF116" s="202">
        <f t="shared" si="15"/>
        <v>0</v>
      </c>
      <c r="BG116" s="202">
        <f t="shared" si="16"/>
        <v>0</v>
      </c>
      <c r="BH116" s="202">
        <f t="shared" si="17"/>
        <v>0</v>
      </c>
      <c r="BI116" s="202">
        <f t="shared" si="18"/>
        <v>0</v>
      </c>
      <c r="BJ116" s="18" t="s">
        <v>40</v>
      </c>
      <c r="BK116" s="202">
        <f t="shared" si="19"/>
        <v>0</v>
      </c>
      <c r="BL116" s="18" t="s">
        <v>470</v>
      </c>
      <c r="BM116" s="201" t="s">
        <v>557</v>
      </c>
    </row>
    <row r="117" spans="1:65" s="2" customFormat="1" ht="16.5" customHeight="1">
      <c r="A117" s="36"/>
      <c r="B117" s="37"/>
      <c r="C117" s="190" t="s">
        <v>330</v>
      </c>
      <c r="D117" s="190" t="s">
        <v>150</v>
      </c>
      <c r="E117" s="191" t="s">
        <v>558</v>
      </c>
      <c r="F117" s="192" t="s">
        <v>559</v>
      </c>
      <c r="G117" s="193" t="s">
        <v>184</v>
      </c>
      <c r="H117" s="194">
        <v>6</v>
      </c>
      <c r="I117" s="195"/>
      <c r="J117" s="196">
        <f t="shared" si="10"/>
        <v>0</v>
      </c>
      <c r="K117" s="192" t="s">
        <v>32</v>
      </c>
      <c r="L117" s="41"/>
      <c r="M117" s="197" t="s">
        <v>32</v>
      </c>
      <c r="N117" s="198" t="s">
        <v>52</v>
      </c>
      <c r="O117" s="66"/>
      <c r="P117" s="199">
        <f t="shared" si="11"/>
        <v>0</v>
      </c>
      <c r="Q117" s="199">
        <v>0</v>
      </c>
      <c r="R117" s="199">
        <f t="shared" si="12"/>
        <v>0</v>
      </c>
      <c r="S117" s="199">
        <v>0</v>
      </c>
      <c r="T117" s="200">
        <f t="shared" si="1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470</v>
      </c>
      <c r="AT117" s="201" t="s">
        <v>150</v>
      </c>
      <c r="AU117" s="201" t="s">
        <v>90</v>
      </c>
      <c r="AY117" s="18" t="s">
        <v>148</v>
      </c>
      <c r="BE117" s="202">
        <f t="shared" si="14"/>
        <v>0</v>
      </c>
      <c r="BF117" s="202">
        <f t="shared" si="15"/>
        <v>0</v>
      </c>
      <c r="BG117" s="202">
        <f t="shared" si="16"/>
        <v>0</v>
      </c>
      <c r="BH117" s="202">
        <f t="shared" si="17"/>
        <v>0</v>
      </c>
      <c r="BI117" s="202">
        <f t="shared" si="18"/>
        <v>0</v>
      </c>
      <c r="BJ117" s="18" t="s">
        <v>40</v>
      </c>
      <c r="BK117" s="202">
        <f t="shared" si="19"/>
        <v>0</v>
      </c>
      <c r="BL117" s="18" t="s">
        <v>470</v>
      </c>
      <c r="BM117" s="201" t="s">
        <v>560</v>
      </c>
    </row>
    <row r="118" spans="1:65" s="2" customFormat="1" ht="16.5" customHeight="1">
      <c r="A118" s="36"/>
      <c r="B118" s="37"/>
      <c r="C118" s="190" t="s">
        <v>338</v>
      </c>
      <c r="D118" s="190" t="s">
        <v>150</v>
      </c>
      <c r="E118" s="191" t="s">
        <v>561</v>
      </c>
      <c r="F118" s="192" t="s">
        <v>562</v>
      </c>
      <c r="G118" s="193" t="s">
        <v>108</v>
      </c>
      <c r="H118" s="194">
        <v>8</v>
      </c>
      <c r="I118" s="195"/>
      <c r="J118" s="196">
        <f t="shared" si="10"/>
        <v>0</v>
      </c>
      <c r="K118" s="192" t="s">
        <v>32</v>
      </c>
      <c r="L118" s="41"/>
      <c r="M118" s="197" t="s">
        <v>32</v>
      </c>
      <c r="N118" s="198" t="s">
        <v>52</v>
      </c>
      <c r="O118" s="66"/>
      <c r="P118" s="199">
        <f t="shared" si="11"/>
        <v>0</v>
      </c>
      <c r="Q118" s="199">
        <v>0</v>
      </c>
      <c r="R118" s="199">
        <f t="shared" si="12"/>
        <v>0</v>
      </c>
      <c r="S118" s="199">
        <v>0</v>
      </c>
      <c r="T118" s="200">
        <f t="shared" si="1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470</v>
      </c>
      <c r="AT118" s="201" t="s">
        <v>150</v>
      </c>
      <c r="AU118" s="201" t="s">
        <v>90</v>
      </c>
      <c r="AY118" s="18" t="s">
        <v>148</v>
      </c>
      <c r="BE118" s="202">
        <f t="shared" si="14"/>
        <v>0</v>
      </c>
      <c r="BF118" s="202">
        <f t="shared" si="15"/>
        <v>0</v>
      </c>
      <c r="BG118" s="202">
        <f t="shared" si="16"/>
        <v>0</v>
      </c>
      <c r="BH118" s="202">
        <f t="shared" si="17"/>
        <v>0</v>
      </c>
      <c r="BI118" s="202">
        <f t="shared" si="18"/>
        <v>0</v>
      </c>
      <c r="BJ118" s="18" t="s">
        <v>40</v>
      </c>
      <c r="BK118" s="202">
        <f t="shared" si="19"/>
        <v>0</v>
      </c>
      <c r="BL118" s="18" t="s">
        <v>470</v>
      </c>
      <c r="BM118" s="201" t="s">
        <v>563</v>
      </c>
    </row>
    <row r="119" spans="1:65" s="2" customFormat="1" ht="16.5" customHeight="1">
      <c r="A119" s="36"/>
      <c r="B119" s="37"/>
      <c r="C119" s="190" t="s">
        <v>344</v>
      </c>
      <c r="D119" s="190" t="s">
        <v>150</v>
      </c>
      <c r="E119" s="191" t="s">
        <v>564</v>
      </c>
      <c r="F119" s="192" t="s">
        <v>565</v>
      </c>
      <c r="G119" s="193" t="s">
        <v>469</v>
      </c>
      <c r="H119" s="194">
        <v>4</v>
      </c>
      <c r="I119" s="195"/>
      <c r="J119" s="196">
        <f t="shared" si="10"/>
        <v>0</v>
      </c>
      <c r="K119" s="192" t="s">
        <v>32</v>
      </c>
      <c r="L119" s="41"/>
      <c r="M119" s="197" t="s">
        <v>32</v>
      </c>
      <c r="N119" s="198" t="s">
        <v>52</v>
      </c>
      <c r="O119" s="66"/>
      <c r="P119" s="199">
        <f t="shared" si="11"/>
        <v>0</v>
      </c>
      <c r="Q119" s="199">
        <v>0</v>
      </c>
      <c r="R119" s="199">
        <f t="shared" si="12"/>
        <v>0</v>
      </c>
      <c r="S119" s="199">
        <v>0</v>
      </c>
      <c r="T119" s="200">
        <f t="shared" si="1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470</v>
      </c>
      <c r="AT119" s="201" t="s">
        <v>150</v>
      </c>
      <c r="AU119" s="201" t="s">
        <v>90</v>
      </c>
      <c r="AY119" s="18" t="s">
        <v>148</v>
      </c>
      <c r="BE119" s="202">
        <f t="shared" si="14"/>
        <v>0</v>
      </c>
      <c r="BF119" s="202">
        <f t="shared" si="15"/>
        <v>0</v>
      </c>
      <c r="BG119" s="202">
        <f t="shared" si="16"/>
        <v>0</v>
      </c>
      <c r="BH119" s="202">
        <f t="shared" si="17"/>
        <v>0</v>
      </c>
      <c r="BI119" s="202">
        <f t="shared" si="18"/>
        <v>0</v>
      </c>
      <c r="BJ119" s="18" t="s">
        <v>40</v>
      </c>
      <c r="BK119" s="202">
        <f t="shared" si="19"/>
        <v>0</v>
      </c>
      <c r="BL119" s="18" t="s">
        <v>470</v>
      </c>
      <c r="BM119" s="201" t="s">
        <v>566</v>
      </c>
    </row>
    <row r="120" spans="1:65" s="2" customFormat="1" ht="16.5" customHeight="1">
      <c r="A120" s="36"/>
      <c r="B120" s="37"/>
      <c r="C120" s="190" t="s">
        <v>349</v>
      </c>
      <c r="D120" s="190" t="s">
        <v>150</v>
      </c>
      <c r="E120" s="191" t="s">
        <v>567</v>
      </c>
      <c r="F120" s="192" t="s">
        <v>568</v>
      </c>
      <c r="G120" s="193" t="s">
        <v>99</v>
      </c>
      <c r="H120" s="194">
        <v>60</v>
      </c>
      <c r="I120" s="195"/>
      <c r="J120" s="196">
        <f t="shared" si="10"/>
        <v>0</v>
      </c>
      <c r="K120" s="192" t="s">
        <v>32</v>
      </c>
      <c r="L120" s="41"/>
      <c r="M120" s="197" t="s">
        <v>32</v>
      </c>
      <c r="N120" s="198" t="s">
        <v>52</v>
      </c>
      <c r="O120" s="66"/>
      <c r="P120" s="199">
        <f t="shared" si="11"/>
        <v>0</v>
      </c>
      <c r="Q120" s="199">
        <v>0</v>
      </c>
      <c r="R120" s="199">
        <f t="shared" si="12"/>
        <v>0</v>
      </c>
      <c r="S120" s="199">
        <v>0</v>
      </c>
      <c r="T120" s="200">
        <f t="shared" si="1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470</v>
      </c>
      <c r="AT120" s="201" t="s">
        <v>150</v>
      </c>
      <c r="AU120" s="201" t="s">
        <v>90</v>
      </c>
      <c r="AY120" s="18" t="s">
        <v>148</v>
      </c>
      <c r="BE120" s="202">
        <f t="shared" si="14"/>
        <v>0</v>
      </c>
      <c r="BF120" s="202">
        <f t="shared" si="15"/>
        <v>0</v>
      </c>
      <c r="BG120" s="202">
        <f t="shared" si="16"/>
        <v>0</v>
      </c>
      <c r="BH120" s="202">
        <f t="shared" si="17"/>
        <v>0</v>
      </c>
      <c r="BI120" s="202">
        <f t="shared" si="18"/>
        <v>0</v>
      </c>
      <c r="BJ120" s="18" t="s">
        <v>40</v>
      </c>
      <c r="BK120" s="202">
        <f t="shared" si="19"/>
        <v>0</v>
      </c>
      <c r="BL120" s="18" t="s">
        <v>470</v>
      </c>
      <c r="BM120" s="201" t="s">
        <v>569</v>
      </c>
    </row>
    <row r="121" spans="1:65" s="2" customFormat="1" ht="16.5" customHeight="1">
      <c r="A121" s="36"/>
      <c r="B121" s="37"/>
      <c r="C121" s="190" t="s">
        <v>354</v>
      </c>
      <c r="D121" s="190" t="s">
        <v>150</v>
      </c>
      <c r="E121" s="191" t="s">
        <v>570</v>
      </c>
      <c r="F121" s="192" t="s">
        <v>571</v>
      </c>
      <c r="G121" s="193" t="s">
        <v>99</v>
      </c>
      <c r="H121" s="194">
        <v>10</v>
      </c>
      <c r="I121" s="195"/>
      <c r="J121" s="196">
        <f t="shared" si="10"/>
        <v>0</v>
      </c>
      <c r="K121" s="192" t="s">
        <v>32</v>
      </c>
      <c r="L121" s="41"/>
      <c r="M121" s="197" t="s">
        <v>32</v>
      </c>
      <c r="N121" s="198" t="s">
        <v>52</v>
      </c>
      <c r="O121" s="66"/>
      <c r="P121" s="199">
        <f t="shared" si="11"/>
        <v>0</v>
      </c>
      <c r="Q121" s="199">
        <v>0</v>
      </c>
      <c r="R121" s="199">
        <f t="shared" si="12"/>
        <v>0</v>
      </c>
      <c r="S121" s="199">
        <v>0</v>
      </c>
      <c r="T121" s="200">
        <f t="shared" si="1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470</v>
      </c>
      <c r="AT121" s="201" t="s">
        <v>150</v>
      </c>
      <c r="AU121" s="201" t="s">
        <v>90</v>
      </c>
      <c r="AY121" s="18" t="s">
        <v>148</v>
      </c>
      <c r="BE121" s="202">
        <f t="shared" si="14"/>
        <v>0</v>
      </c>
      <c r="BF121" s="202">
        <f t="shared" si="15"/>
        <v>0</v>
      </c>
      <c r="BG121" s="202">
        <f t="shared" si="16"/>
        <v>0</v>
      </c>
      <c r="BH121" s="202">
        <f t="shared" si="17"/>
        <v>0</v>
      </c>
      <c r="BI121" s="202">
        <f t="shared" si="18"/>
        <v>0</v>
      </c>
      <c r="BJ121" s="18" t="s">
        <v>40</v>
      </c>
      <c r="BK121" s="202">
        <f t="shared" si="19"/>
        <v>0</v>
      </c>
      <c r="BL121" s="18" t="s">
        <v>470</v>
      </c>
      <c r="BM121" s="201" t="s">
        <v>572</v>
      </c>
    </row>
    <row r="122" spans="1:65" s="2" customFormat="1" ht="16.5" customHeight="1">
      <c r="A122" s="36"/>
      <c r="B122" s="37"/>
      <c r="C122" s="190" t="s">
        <v>359</v>
      </c>
      <c r="D122" s="190" t="s">
        <v>150</v>
      </c>
      <c r="E122" s="191" t="s">
        <v>573</v>
      </c>
      <c r="F122" s="192" t="s">
        <v>574</v>
      </c>
      <c r="G122" s="193" t="s">
        <v>469</v>
      </c>
      <c r="H122" s="194">
        <v>13</v>
      </c>
      <c r="I122" s="195"/>
      <c r="J122" s="196">
        <f t="shared" si="10"/>
        <v>0</v>
      </c>
      <c r="K122" s="192" t="s">
        <v>32</v>
      </c>
      <c r="L122" s="41"/>
      <c r="M122" s="197" t="s">
        <v>32</v>
      </c>
      <c r="N122" s="198" t="s">
        <v>52</v>
      </c>
      <c r="O122" s="66"/>
      <c r="P122" s="199">
        <f t="shared" si="11"/>
        <v>0</v>
      </c>
      <c r="Q122" s="199">
        <v>0</v>
      </c>
      <c r="R122" s="199">
        <f t="shared" si="12"/>
        <v>0</v>
      </c>
      <c r="S122" s="199">
        <v>0</v>
      </c>
      <c r="T122" s="200">
        <f t="shared" si="1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470</v>
      </c>
      <c r="AT122" s="201" t="s">
        <v>150</v>
      </c>
      <c r="AU122" s="201" t="s">
        <v>90</v>
      </c>
      <c r="AY122" s="18" t="s">
        <v>148</v>
      </c>
      <c r="BE122" s="202">
        <f t="shared" si="14"/>
        <v>0</v>
      </c>
      <c r="BF122" s="202">
        <f t="shared" si="15"/>
        <v>0</v>
      </c>
      <c r="BG122" s="202">
        <f t="shared" si="16"/>
        <v>0</v>
      </c>
      <c r="BH122" s="202">
        <f t="shared" si="17"/>
        <v>0</v>
      </c>
      <c r="BI122" s="202">
        <f t="shared" si="18"/>
        <v>0</v>
      </c>
      <c r="BJ122" s="18" t="s">
        <v>40</v>
      </c>
      <c r="BK122" s="202">
        <f t="shared" si="19"/>
        <v>0</v>
      </c>
      <c r="BL122" s="18" t="s">
        <v>470</v>
      </c>
      <c r="BM122" s="201" t="s">
        <v>575</v>
      </c>
    </row>
    <row r="123" spans="1:65" s="2" customFormat="1" ht="16.5" customHeight="1">
      <c r="A123" s="36"/>
      <c r="B123" s="37"/>
      <c r="C123" s="190" t="s">
        <v>367</v>
      </c>
      <c r="D123" s="190" t="s">
        <v>150</v>
      </c>
      <c r="E123" s="191" t="s">
        <v>576</v>
      </c>
      <c r="F123" s="192" t="s">
        <v>577</v>
      </c>
      <c r="G123" s="193" t="s">
        <v>99</v>
      </c>
      <c r="H123" s="194">
        <v>60</v>
      </c>
      <c r="I123" s="195"/>
      <c r="J123" s="196">
        <f t="shared" si="10"/>
        <v>0</v>
      </c>
      <c r="K123" s="192" t="s">
        <v>32</v>
      </c>
      <c r="L123" s="41"/>
      <c r="M123" s="197" t="s">
        <v>32</v>
      </c>
      <c r="N123" s="198" t="s">
        <v>52</v>
      </c>
      <c r="O123" s="66"/>
      <c r="P123" s="199">
        <f t="shared" si="11"/>
        <v>0</v>
      </c>
      <c r="Q123" s="199">
        <v>0</v>
      </c>
      <c r="R123" s="199">
        <f t="shared" si="12"/>
        <v>0</v>
      </c>
      <c r="S123" s="199">
        <v>0</v>
      </c>
      <c r="T123" s="200">
        <f t="shared" si="1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1" t="s">
        <v>470</v>
      </c>
      <c r="AT123" s="201" t="s">
        <v>150</v>
      </c>
      <c r="AU123" s="201" t="s">
        <v>90</v>
      </c>
      <c r="AY123" s="18" t="s">
        <v>148</v>
      </c>
      <c r="BE123" s="202">
        <f t="shared" si="14"/>
        <v>0</v>
      </c>
      <c r="BF123" s="202">
        <f t="shared" si="15"/>
        <v>0</v>
      </c>
      <c r="BG123" s="202">
        <f t="shared" si="16"/>
        <v>0</v>
      </c>
      <c r="BH123" s="202">
        <f t="shared" si="17"/>
        <v>0</v>
      </c>
      <c r="BI123" s="202">
        <f t="shared" si="18"/>
        <v>0</v>
      </c>
      <c r="BJ123" s="18" t="s">
        <v>40</v>
      </c>
      <c r="BK123" s="202">
        <f t="shared" si="19"/>
        <v>0</v>
      </c>
      <c r="BL123" s="18" t="s">
        <v>470</v>
      </c>
      <c r="BM123" s="201" t="s">
        <v>578</v>
      </c>
    </row>
    <row r="124" spans="1:65" s="2" customFormat="1" ht="16.5" customHeight="1">
      <c r="A124" s="36"/>
      <c r="B124" s="37"/>
      <c r="C124" s="190" t="s">
        <v>371</v>
      </c>
      <c r="D124" s="190" t="s">
        <v>150</v>
      </c>
      <c r="E124" s="191" t="s">
        <v>579</v>
      </c>
      <c r="F124" s="192" t="s">
        <v>580</v>
      </c>
      <c r="G124" s="193" t="s">
        <v>99</v>
      </c>
      <c r="H124" s="194">
        <v>60</v>
      </c>
      <c r="I124" s="195"/>
      <c r="J124" s="196">
        <f t="shared" si="10"/>
        <v>0</v>
      </c>
      <c r="K124" s="192" t="s">
        <v>32</v>
      </c>
      <c r="L124" s="41"/>
      <c r="M124" s="197" t="s">
        <v>32</v>
      </c>
      <c r="N124" s="198" t="s">
        <v>52</v>
      </c>
      <c r="O124" s="66"/>
      <c r="P124" s="199">
        <f t="shared" si="11"/>
        <v>0</v>
      </c>
      <c r="Q124" s="199">
        <v>0</v>
      </c>
      <c r="R124" s="199">
        <f t="shared" si="12"/>
        <v>0</v>
      </c>
      <c r="S124" s="199">
        <v>0</v>
      </c>
      <c r="T124" s="200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1" t="s">
        <v>470</v>
      </c>
      <c r="AT124" s="201" t="s">
        <v>150</v>
      </c>
      <c r="AU124" s="201" t="s">
        <v>90</v>
      </c>
      <c r="AY124" s="18" t="s">
        <v>148</v>
      </c>
      <c r="BE124" s="202">
        <f t="shared" si="14"/>
        <v>0</v>
      </c>
      <c r="BF124" s="202">
        <f t="shared" si="15"/>
        <v>0</v>
      </c>
      <c r="BG124" s="202">
        <f t="shared" si="16"/>
        <v>0</v>
      </c>
      <c r="BH124" s="202">
        <f t="shared" si="17"/>
        <v>0</v>
      </c>
      <c r="BI124" s="202">
        <f t="shared" si="18"/>
        <v>0</v>
      </c>
      <c r="BJ124" s="18" t="s">
        <v>40</v>
      </c>
      <c r="BK124" s="202">
        <f t="shared" si="19"/>
        <v>0</v>
      </c>
      <c r="BL124" s="18" t="s">
        <v>470</v>
      </c>
      <c r="BM124" s="201" t="s">
        <v>581</v>
      </c>
    </row>
    <row r="125" spans="1:65" s="2" customFormat="1" ht="16.5" customHeight="1">
      <c r="A125" s="36"/>
      <c r="B125" s="37"/>
      <c r="C125" s="190" t="s">
        <v>377</v>
      </c>
      <c r="D125" s="190" t="s">
        <v>150</v>
      </c>
      <c r="E125" s="191" t="s">
        <v>582</v>
      </c>
      <c r="F125" s="192" t="s">
        <v>583</v>
      </c>
      <c r="G125" s="193" t="s">
        <v>469</v>
      </c>
      <c r="H125" s="194">
        <v>13</v>
      </c>
      <c r="I125" s="195"/>
      <c r="J125" s="196">
        <f t="shared" si="10"/>
        <v>0</v>
      </c>
      <c r="K125" s="192" t="s">
        <v>32</v>
      </c>
      <c r="L125" s="41"/>
      <c r="M125" s="197" t="s">
        <v>32</v>
      </c>
      <c r="N125" s="198" t="s">
        <v>52</v>
      </c>
      <c r="O125" s="66"/>
      <c r="P125" s="199">
        <f t="shared" si="11"/>
        <v>0</v>
      </c>
      <c r="Q125" s="199">
        <v>0</v>
      </c>
      <c r="R125" s="199">
        <f t="shared" si="12"/>
        <v>0</v>
      </c>
      <c r="S125" s="199">
        <v>0</v>
      </c>
      <c r="T125" s="200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470</v>
      </c>
      <c r="AT125" s="201" t="s">
        <v>150</v>
      </c>
      <c r="AU125" s="201" t="s">
        <v>90</v>
      </c>
      <c r="AY125" s="18" t="s">
        <v>148</v>
      </c>
      <c r="BE125" s="202">
        <f t="shared" si="14"/>
        <v>0</v>
      </c>
      <c r="BF125" s="202">
        <f t="shared" si="15"/>
        <v>0</v>
      </c>
      <c r="BG125" s="202">
        <f t="shared" si="16"/>
        <v>0</v>
      </c>
      <c r="BH125" s="202">
        <f t="shared" si="17"/>
        <v>0</v>
      </c>
      <c r="BI125" s="202">
        <f t="shared" si="18"/>
        <v>0</v>
      </c>
      <c r="BJ125" s="18" t="s">
        <v>40</v>
      </c>
      <c r="BK125" s="202">
        <f t="shared" si="19"/>
        <v>0</v>
      </c>
      <c r="BL125" s="18" t="s">
        <v>470</v>
      </c>
      <c r="BM125" s="201" t="s">
        <v>584</v>
      </c>
    </row>
    <row r="126" spans="1:65" s="2" customFormat="1" ht="16.5" customHeight="1">
      <c r="A126" s="36"/>
      <c r="B126" s="37"/>
      <c r="C126" s="190" t="s">
        <v>382</v>
      </c>
      <c r="D126" s="190" t="s">
        <v>150</v>
      </c>
      <c r="E126" s="191" t="s">
        <v>585</v>
      </c>
      <c r="F126" s="192" t="s">
        <v>586</v>
      </c>
      <c r="G126" s="193" t="s">
        <v>99</v>
      </c>
      <c r="H126" s="194">
        <v>10</v>
      </c>
      <c r="I126" s="195"/>
      <c r="J126" s="196">
        <f t="shared" si="10"/>
        <v>0</v>
      </c>
      <c r="K126" s="192" t="s">
        <v>32</v>
      </c>
      <c r="L126" s="41"/>
      <c r="M126" s="197" t="s">
        <v>32</v>
      </c>
      <c r="N126" s="198" t="s">
        <v>52</v>
      </c>
      <c r="O126" s="66"/>
      <c r="P126" s="199">
        <f t="shared" si="11"/>
        <v>0</v>
      </c>
      <c r="Q126" s="199">
        <v>0</v>
      </c>
      <c r="R126" s="199">
        <f t="shared" si="12"/>
        <v>0</v>
      </c>
      <c r="S126" s="199">
        <v>0</v>
      </c>
      <c r="T126" s="200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1" t="s">
        <v>470</v>
      </c>
      <c r="AT126" s="201" t="s">
        <v>150</v>
      </c>
      <c r="AU126" s="201" t="s">
        <v>90</v>
      </c>
      <c r="AY126" s="18" t="s">
        <v>148</v>
      </c>
      <c r="BE126" s="202">
        <f t="shared" si="14"/>
        <v>0</v>
      </c>
      <c r="BF126" s="202">
        <f t="shared" si="15"/>
        <v>0</v>
      </c>
      <c r="BG126" s="202">
        <f t="shared" si="16"/>
        <v>0</v>
      </c>
      <c r="BH126" s="202">
        <f t="shared" si="17"/>
        <v>0</v>
      </c>
      <c r="BI126" s="202">
        <f t="shared" si="18"/>
        <v>0</v>
      </c>
      <c r="BJ126" s="18" t="s">
        <v>40</v>
      </c>
      <c r="BK126" s="202">
        <f t="shared" si="19"/>
        <v>0</v>
      </c>
      <c r="BL126" s="18" t="s">
        <v>470</v>
      </c>
      <c r="BM126" s="201" t="s">
        <v>587</v>
      </c>
    </row>
    <row r="127" spans="1:65" s="2" customFormat="1" ht="16.5" customHeight="1">
      <c r="A127" s="36"/>
      <c r="B127" s="37"/>
      <c r="C127" s="190" t="s">
        <v>387</v>
      </c>
      <c r="D127" s="190" t="s">
        <v>150</v>
      </c>
      <c r="E127" s="191" t="s">
        <v>588</v>
      </c>
      <c r="F127" s="192" t="s">
        <v>589</v>
      </c>
      <c r="G127" s="193" t="s">
        <v>184</v>
      </c>
      <c r="H127" s="194">
        <v>35.299999999999997</v>
      </c>
      <c r="I127" s="195"/>
      <c r="J127" s="196">
        <f t="shared" si="10"/>
        <v>0</v>
      </c>
      <c r="K127" s="192" t="s">
        <v>32</v>
      </c>
      <c r="L127" s="41"/>
      <c r="M127" s="197" t="s">
        <v>32</v>
      </c>
      <c r="N127" s="198" t="s">
        <v>52</v>
      </c>
      <c r="O127" s="66"/>
      <c r="P127" s="199">
        <f t="shared" si="11"/>
        <v>0</v>
      </c>
      <c r="Q127" s="199">
        <v>0</v>
      </c>
      <c r="R127" s="199">
        <f t="shared" si="12"/>
        <v>0</v>
      </c>
      <c r="S127" s="199">
        <v>0</v>
      </c>
      <c r="T127" s="200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1" t="s">
        <v>470</v>
      </c>
      <c r="AT127" s="201" t="s">
        <v>150</v>
      </c>
      <c r="AU127" s="201" t="s">
        <v>90</v>
      </c>
      <c r="AY127" s="18" t="s">
        <v>148</v>
      </c>
      <c r="BE127" s="202">
        <f t="shared" si="14"/>
        <v>0</v>
      </c>
      <c r="BF127" s="202">
        <f t="shared" si="15"/>
        <v>0</v>
      </c>
      <c r="BG127" s="202">
        <f t="shared" si="16"/>
        <v>0</v>
      </c>
      <c r="BH127" s="202">
        <f t="shared" si="17"/>
        <v>0</v>
      </c>
      <c r="BI127" s="202">
        <f t="shared" si="18"/>
        <v>0</v>
      </c>
      <c r="BJ127" s="18" t="s">
        <v>40</v>
      </c>
      <c r="BK127" s="202">
        <f t="shared" si="19"/>
        <v>0</v>
      </c>
      <c r="BL127" s="18" t="s">
        <v>470</v>
      </c>
      <c r="BM127" s="201" t="s">
        <v>590</v>
      </c>
    </row>
    <row r="128" spans="1:65" s="2" customFormat="1" ht="16.5" customHeight="1">
      <c r="A128" s="36"/>
      <c r="B128" s="37"/>
      <c r="C128" s="190" t="s">
        <v>392</v>
      </c>
      <c r="D128" s="190" t="s">
        <v>150</v>
      </c>
      <c r="E128" s="191" t="s">
        <v>588</v>
      </c>
      <c r="F128" s="192" t="s">
        <v>589</v>
      </c>
      <c r="G128" s="193" t="s">
        <v>184</v>
      </c>
      <c r="H128" s="194">
        <v>9.6</v>
      </c>
      <c r="I128" s="195"/>
      <c r="J128" s="196">
        <f t="shared" si="10"/>
        <v>0</v>
      </c>
      <c r="K128" s="192" t="s">
        <v>32</v>
      </c>
      <c r="L128" s="41"/>
      <c r="M128" s="197" t="s">
        <v>32</v>
      </c>
      <c r="N128" s="198" t="s">
        <v>52</v>
      </c>
      <c r="O128" s="66"/>
      <c r="P128" s="199">
        <f t="shared" si="11"/>
        <v>0</v>
      </c>
      <c r="Q128" s="199">
        <v>0</v>
      </c>
      <c r="R128" s="199">
        <f t="shared" si="12"/>
        <v>0</v>
      </c>
      <c r="S128" s="199">
        <v>0</v>
      </c>
      <c r="T128" s="200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1" t="s">
        <v>470</v>
      </c>
      <c r="AT128" s="201" t="s">
        <v>150</v>
      </c>
      <c r="AU128" s="201" t="s">
        <v>90</v>
      </c>
      <c r="AY128" s="18" t="s">
        <v>148</v>
      </c>
      <c r="BE128" s="202">
        <f t="shared" si="14"/>
        <v>0</v>
      </c>
      <c r="BF128" s="202">
        <f t="shared" si="15"/>
        <v>0</v>
      </c>
      <c r="BG128" s="202">
        <f t="shared" si="16"/>
        <v>0</v>
      </c>
      <c r="BH128" s="202">
        <f t="shared" si="17"/>
        <v>0</v>
      </c>
      <c r="BI128" s="202">
        <f t="shared" si="18"/>
        <v>0</v>
      </c>
      <c r="BJ128" s="18" t="s">
        <v>40</v>
      </c>
      <c r="BK128" s="202">
        <f t="shared" si="19"/>
        <v>0</v>
      </c>
      <c r="BL128" s="18" t="s">
        <v>470</v>
      </c>
      <c r="BM128" s="201" t="s">
        <v>591</v>
      </c>
    </row>
    <row r="129" spans="1:65" s="2" customFormat="1" ht="16.5" customHeight="1">
      <c r="A129" s="36"/>
      <c r="B129" s="37"/>
      <c r="C129" s="190" t="s">
        <v>396</v>
      </c>
      <c r="D129" s="190" t="s">
        <v>150</v>
      </c>
      <c r="E129" s="191" t="s">
        <v>588</v>
      </c>
      <c r="F129" s="192" t="s">
        <v>589</v>
      </c>
      <c r="G129" s="193" t="s">
        <v>184</v>
      </c>
      <c r="H129" s="194">
        <v>6</v>
      </c>
      <c r="I129" s="195"/>
      <c r="J129" s="196">
        <f t="shared" si="10"/>
        <v>0</v>
      </c>
      <c r="K129" s="192" t="s">
        <v>32</v>
      </c>
      <c r="L129" s="41"/>
      <c r="M129" s="197" t="s">
        <v>32</v>
      </c>
      <c r="N129" s="198" t="s">
        <v>52</v>
      </c>
      <c r="O129" s="66"/>
      <c r="P129" s="199">
        <f t="shared" si="11"/>
        <v>0</v>
      </c>
      <c r="Q129" s="199">
        <v>0</v>
      </c>
      <c r="R129" s="199">
        <f t="shared" si="12"/>
        <v>0</v>
      </c>
      <c r="S129" s="199">
        <v>0</v>
      </c>
      <c r="T129" s="200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470</v>
      </c>
      <c r="AT129" s="201" t="s">
        <v>150</v>
      </c>
      <c r="AU129" s="201" t="s">
        <v>90</v>
      </c>
      <c r="AY129" s="18" t="s">
        <v>148</v>
      </c>
      <c r="BE129" s="202">
        <f t="shared" si="14"/>
        <v>0</v>
      </c>
      <c r="BF129" s="202">
        <f t="shared" si="15"/>
        <v>0</v>
      </c>
      <c r="BG129" s="202">
        <f t="shared" si="16"/>
        <v>0</v>
      </c>
      <c r="BH129" s="202">
        <f t="shared" si="17"/>
        <v>0</v>
      </c>
      <c r="BI129" s="202">
        <f t="shared" si="18"/>
        <v>0</v>
      </c>
      <c r="BJ129" s="18" t="s">
        <v>40</v>
      </c>
      <c r="BK129" s="202">
        <f t="shared" si="19"/>
        <v>0</v>
      </c>
      <c r="BL129" s="18" t="s">
        <v>470</v>
      </c>
      <c r="BM129" s="201" t="s">
        <v>592</v>
      </c>
    </row>
    <row r="130" spans="1:65" s="2" customFormat="1" ht="16.5" customHeight="1">
      <c r="A130" s="36"/>
      <c r="B130" s="37"/>
      <c r="C130" s="190" t="s">
        <v>402</v>
      </c>
      <c r="D130" s="190" t="s">
        <v>150</v>
      </c>
      <c r="E130" s="191" t="s">
        <v>593</v>
      </c>
      <c r="F130" s="192" t="s">
        <v>594</v>
      </c>
      <c r="G130" s="193" t="s">
        <v>108</v>
      </c>
      <c r="H130" s="194">
        <v>52.3</v>
      </c>
      <c r="I130" s="195"/>
      <c r="J130" s="196">
        <f t="shared" si="10"/>
        <v>0</v>
      </c>
      <c r="K130" s="192" t="s">
        <v>32</v>
      </c>
      <c r="L130" s="41"/>
      <c r="M130" s="197" t="s">
        <v>32</v>
      </c>
      <c r="N130" s="198" t="s">
        <v>52</v>
      </c>
      <c r="O130" s="66"/>
      <c r="P130" s="199">
        <f t="shared" si="11"/>
        <v>0</v>
      </c>
      <c r="Q130" s="199">
        <v>0</v>
      </c>
      <c r="R130" s="199">
        <f t="shared" si="12"/>
        <v>0</v>
      </c>
      <c r="S130" s="199">
        <v>0</v>
      </c>
      <c r="T130" s="200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1" t="s">
        <v>470</v>
      </c>
      <c r="AT130" s="201" t="s">
        <v>150</v>
      </c>
      <c r="AU130" s="201" t="s">
        <v>90</v>
      </c>
      <c r="AY130" s="18" t="s">
        <v>148</v>
      </c>
      <c r="BE130" s="202">
        <f t="shared" si="14"/>
        <v>0</v>
      </c>
      <c r="BF130" s="202">
        <f t="shared" si="15"/>
        <v>0</v>
      </c>
      <c r="BG130" s="202">
        <f t="shared" si="16"/>
        <v>0</v>
      </c>
      <c r="BH130" s="202">
        <f t="shared" si="17"/>
        <v>0</v>
      </c>
      <c r="BI130" s="202">
        <f t="shared" si="18"/>
        <v>0</v>
      </c>
      <c r="BJ130" s="18" t="s">
        <v>40</v>
      </c>
      <c r="BK130" s="202">
        <f t="shared" si="19"/>
        <v>0</v>
      </c>
      <c r="BL130" s="18" t="s">
        <v>470</v>
      </c>
      <c r="BM130" s="201" t="s">
        <v>595</v>
      </c>
    </row>
    <row r="131" spans="1:65" s="2" customFormat="1" ht="16.5" customHeight="1">
      <c r="A131" s="36"/>
      <c r="B131" s="37"/>
      <c r="C131" s="190" t="s">
        <v>408</v>
      </c>
      <c r="D131" s="190" t="s">
        <v>150</v>
      </c>
      <c r="E131" s="191" t="s">
        <v>596</v>
      </c>
      <c r="F131" s="192" t="s">
        <v>597</v>
      </c>
      <c r="G131" s="193" t="s">
        <v>184</v>
      </c>
      <c r="H131" s="194">
        <v>31.1</v>
      </c>
      <c r="I131" s="195"/>
      <c r="J131" s="196">
        <f t="shared" si="10"/>
        <v>0</v>
      </c>
      <c r="K131" s="192" t="s">
        <v>32</v>
      </c>
      <c r="L131" s="41"/>
      <c r="M131" s="197" t="s">
        <v>32</v>
      </c>
      <c r="N131" s="198" t="s">
        <v>52</v>
      </c>
      <c r="O131" s="66"/>
      <c r="P131" s="199">
        <f t="shared" si="11"/>
        <v>0</v>
      </c>
      <c r="Q131" s="199">
        <v>0</v>
      </c>
      <c r="R131" s="199">
        <f t="shared" si="12"/>
        <v>0</v>
      </c>
      <c r="S131" s="199">
        <v>0</v>
      </c>
      <c r="T131" s="200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1" t="s">
        <v>470</v>
      </c>
      <c r="AT131" s="201" t="s">
        <v>150</v>
      </c>
      <c r="AU131" s="201" t="s">
        <v>90</v>
      </c>
      <c r="AY131" s="18" t="s">
        <v>148</v>
      </c>
      <c r="BE131" s="202">
        <f t="shared" si="14"/>
        <v>0</v>
      </c>
      <c r="BF131" s="202">
        <f t="shared" si="15"/>
        <v>0</v>
      </c>
      <c r="BG131" s="202">
        <f t="shared" si="16"/>
        <v>0</v>
      </c>
      <c r="BH131" s="202">
        <f t="shared" si="17"/>
        <v>0</v>
      </c>
      <c r="BI131" s="202">
        <f t="shared" si="18"/>
        <v>0</v>
      </c>
      <c r="BJ131" s="18" t="s">
        <v>40</v>
      </c>
      <c r="BK131" s="202">
        <f t="shared" si="19"/>
        <v>0</v>
      </c>
      <c r="BL131" s="18" t="s">
        <v>470</v>
      </c>
      <c r="BM131" s="201" t="s">
        <v>598</v>
      </c>
    </row>
    <row r="132" spans="1:65" s="2" customFormat="1" ht="16.5" customHeight="1">
      <c r="A132" s="36"/>
      <c r="B132" s="37"/>
      <c r="C132" s="190" t="s">
        <v>413</v>
      </c>
      <c r="D132" s="190" t="s">
        <v>150</v>
      </c>
      <c r="E132" s="191" t="s">
        <v>596</v>
      </c>
      <c r="F132" s="192" t="s">
        <v>597</v>
      </c>
      <c r="G132" s="193" t="s">
        <v>184</v>
      </c>
      <c r="H132" s="194">
        <v>6.66</v>
      </c>
      <c r="I132" s="195"/>
      <c r="J132" s="196">
        <f t="shared" si="10"/>
        <v>0</v>
      </c>
      <c r="K132" s="192" t="s">
        <v>32</v>
      </c>
      <c r="L132" s="41"/>
      <c r="M132" s="197" t="s">
        <v>32</v>
      </c>
      <c r="N132" s="198" t="s">
        <v>52</v>
      </c>
      <c r="O132" s="66"/>
      <c r="P132" s="199">
        <f t="shared" si="11"/>
        <v>0</v>
      </c>
      <c r="Q132" s="199">
        <v>0</v>
      </c>
      <c r="R132" s="199">
        <f t="shared" si="12"/>
        <v>0</v>
      </c>
      <c r="S132" s="199">
        <v>0</v>
      </c>
      <c r="T132" s="200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1" t="s">
        <v>470</v>
      </c>
      <c r="AT132" s="201" t="s">
        <v>150</v>
      </c>
      <c r="AU132" s="201" t="s">
        <v>90</v>
      </c>
      <c r="AY132" s="18" t="s">
        <v>148</v>
      </c>
      <c r="BE132" s="202">
        <f t="shared" si="14"/>
        <v>0</v>
      </c>
      <c r="BF132" s="202">
        <f t="shared" si="15"/>
        <v>0</v>
      </c>
      <c r="BG132" s="202">
        <f t="shared" si="16"/>
        <v>0</v>
      </c>
      <c r="BH132" s="202">
        <f t="shared" si="17"/>
        <v>0</v>
      </c>
      <c r="BI132" s="202">
        <f t="shared" si="18"/>
        <v>0</v>
      </c>
      <c r="BJ132" s="18" t="s">
        <v>40</v>
      </c>
      <c r="BK132" s="202">
        <f t="shared" si="19"/>
        <v>0</v>
      </c>
      <c r="BL132" s="18" t="s">
        <v>470</v>
      </c>
      <c r="BM132" s="201" t="s">
        <v>599</v>
      </c>
    </row>
    <row r="133" spans="1:65" s="2" customFormat="1" ht="16.5" customHeight="1">
      <c r="A133" s="36"/>
      <c r="B133" s="37"/>
      <c r="C133" s="190" t="s">
        <v>420</v>
      </c>
      <c r="D133" s="190" t="s">
        <v>150</v>
      </c>
      <c r="E133" s="191" t="s">
        <v>600</v>
      </c>
      <c r="F133" s="192" t="s">
        <v>601</v>
      </c>
      <c r="G133" s="193" t="s">
        <v>184</v>
      </c>
      <c r="H133" s="194">
        <v>1.64</v>
      </c>
      <c r="I133" s="195"/>
      <c r="J133" s="196">
        <f t="shared" si="10"/>
        <v>0</v>
      </c>
      <c r="K133" s="192" t="s">
        <v>32</v>
      </c>
      <c r="L133" s="41"/>
      <c r="M133" s="197" t="s">
        <v>32</v>
      </c>
      <c r="N133" s="198" t="s">
        <v>52</v>
      </c>
      <c r="O133" s="66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470</v>
      </c>
      <c r="AT133" s="201" t="s">
        <v>150</v>
      </c>
      <c r="AU133" s="201" t="s">
        <v>90</v>
      </c>
      <c r="AY133" s="18" t="s">
        <v>148</v>
      </c>
      <c r="BE133" s="202">
        <f t="shared" si="14"/>
        <v>0</v>
      </c>
      <c r="BF133" s="202">
        <f t="shared" si="15"/>
        <v>0</v>
      </c>
      <c r="BG133" s="202">
        <f t="shared" si="16"/>
        <v>0</v>
      </c>
      <c r="BH133" s="202">
        <f t="shared" si="17"/>
        <v>0</v>
      </c>
      <c r="BI133" s="202">
        <f t="shared" si="18"/>
        <v>0</v>
      </c>
      <c r="BJ133" s="18" t="s">
        <v>40</v>
      </c>
      <c r="BK133" s="202">
        <f t="shared" si="19"/>
        <v>0</v>
      </c>
      <c r="BL133" s="18" t="s">
        <v>470</v>
      </c>
      <c r="BM133" s="201" t="s">
        <v>602</v>
      </c>
    </row>
    <row r="134" spans="1:65" s="2" customFormat="1" ht="16.5" customHeight="1">
      <c r="A134" s="36"/>
      <c r="B134" s="37"/>
      <c r="C134" s="190" t="s">
        <v>424</v>
      </c>
      <c r="D134" s="190" t="s">
        <v>150</v>
      </c>
      <c r="E134" s="191" t="s">
        <v>603</v>
      </c>
      <c r="F134" s="192" t="s">
        <v>604</v>
      </c>
      <c r="G134" s="193" t="s">
        <v>108</v>
      </c>
      <c r="H134" s="194">
        <v>8</v>
      </c>
      <c r="I134" s="195"/>
      <c r="J134" s="196">
        <f t="shared" si="10"/>
        <v>0</v>
      </c>
      <c r="K134" s="192" t="s">
        <v>32</v>
      </c>
      <c r="L134" s="41"/>
      <c r="M134" s="197" t="s">
        <v>32</v>
      </c>
      <c r="N134" s="198" t="s">
        <v>52</v>
      </c>
      <c r="O134" s="66"/>
      <c r="P134" s="199">
        <f t="shared" si="11"/>
        <v>0</v>
      </c>
      <c r="Q134" s="199">
        <v>0</v>
      </c>
      <c r="R134" s="199">
        <f t="shared" si="12"/>
        <v>0</v>
      </c>
      <c r="S134" s="199">
        <v>0</v>
      </c>
      <c r="T134" s="200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1" t="s">
        <v>470</v>
      </c>
      <c r="AT134" s="201" t="s">
        <v>150</v>
      </c>
      <c r="AU134" s="201" t="s">
        <v>90</v>
      </c>
      <c r="AY134" s="18" t="s">
        <v>148</v>
      </c>
      <c r="BE134" s="202">
        <f t="shared" si="14"/>
        <v>0</v>
      </c>
      <c r="BF134" s="202">
        <f t="shared" si="15"/>
        <v>0</v>
      </c>
      <c r="BG134" s="202">
        <f t="shared" si="16"/>
        <v>0</v>
      </c>
      <c r="BH134" s="202">
        <f t="shared" si="17"/>
        <v>0</v>
      </c>
      <c r="BI134" s="202">
        <f t="shared" si="18"/>
        <v>0</v>
      </c>
      <c r="BJ134" s="18" t="s">
        <v>40</v>
      </c>
      <c r="BK134" s="202">
        <f t="shared" si="19"/>
        <v>0</v>
      </c>
      <c r="BL134" s="18" t="s">
        <v>470</v>
      </c>
      <c r="BM134" s="201" t="s">
        <v>605</v>
      </c>
    </row>
    <row r="135" spans="1:65" s="2" customFormat="1" ht="16.5" customHeight="1">
      <c r="A135" s="36"/>
      <c r="B135" s="37"/>
      <c r="C135" s="239" t="s">
        <v>429</v>
      </c>
      <c r="D135" s="239" t="s">
        <v>202</v>
      </c>
      <c r="E135" s="240" t="s">
        <v>606</v>
      </c>
      <c r="F135" s="241" t="s">
        <v>607</v>
      </c>
      <c r="G135" s="242" t="s">
        <v>184</v>
      </c>
      <c r="H135" s="243">
        <v>31.1</v>
      </c>
      <c r="I135" s="244"/>
      <c r="J135" s="245">
        <f t="shared" si="10"/>
        <v>0</v>
      </c>
      <c r="K135" s="241" t="s">
        <v>32</v>
      </c>
      <c r="L135" s="246"/>
      <c r="M135" s="247" t="s">
        <v>32</v>
      </c>
      <c r="N135" s="248" t="s">
        <v>52</v>
      </c>
      <c r="O135" s="66"/>
      <c r="P135" s="199">
        <f t="shared" si="11"/>
        <v>0</v>
      </c>
      <c r="Q135" s="199">
        <v>0</v>
      </c>
      <c r="R135" s="199">
        <f t="shared" si="12"/>
        <v>0</v>
      </c>
      <c r="S135" s="199">
        <v>0</v>
      </c>
      <c r="T135" s="200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505</v>
      </c>
      <c r="AT135" s="201" t="s">
        <v>202</v>
      </c>
      <c r="AU135" s="201" t="s">
        <v>90</v>
      </c>
      <c r="AY135" s="18" t="s">
        <v>148</v>
      </c>
      <c r="BE135" s="202">
        <f t="shared" si="14"/>
        <v>0</v>
      </c>
      <c r="BF135" s="202">
        <f t="shared" si="15"/>
        <v>0</v>
      </c>
      <c r="BG135" s="202">
        <f t="shared" si="16"/>
        <v>0</v>
      </c>
      <c r="BH135" s="202">
        <f t="shared" si="17"/>
        <v>0</v>
      </c>
      <c r="BI135" s="202">
        <f t="shared" si="18"/>
        <v>0</v>
      </c>
      <c r="BJ135" s="18" t="s">
        <v>40</v>
      </c>
      <c r="BK135" s="202">
        <f t="shared" si="19"/>
        <v>0</v>
      </c>
      <c r="BL135" s="18" t="s">
        <v>470</v>
      </c>
      <c r="BM135" s="201" t="s">
        <v>608</v>
      </c>
    </row>
    <row r="136" spans="1:65" s="2" customFormat="1" ht="16.5" customHeight="1">
      <c r="A136" s="36"/>
      <c r="B136" s="37"/>
      <c r="C136" s="239" t="s">
        <v>434</v>
      </c>
      <c r="D136" s="239" t="s">
        <v>202</v>
      </c>
      <c r="E136" s="240" t="s">
        <v>609</v>
      </c>
      <c r="F136" s="241" t="s">
        <v>610</v>
      </c>
      <c r="G136" s="242" t="s">
        <v>184</v>
      </c>
      <c r="H136" s="243">
        <v>4.2</v>
      </c>
      <c r="I136" s="244"/>
      <c r="J136" s="245">
        <f t="shared" si="10"/>
        <v>0</v>
      </c>
      <c r="K136" s="241" t="s">
        <v>32</v>
      </c>
      <c r="L136" s="246"/>
      <c r="M136" s="247" t="s">
        <v>32</v>
      </c>
      <c r="N136" s="248" t="s">
        <v>52</v>
      </c>
      <c r="O136" s="66"/>
      <c r="P136" s="199">
        <f t="shared" si="11"/>
        <v>0</v>
      </c>
      <c r="Q136" s="199">
        <v>0</v>
      </c>
      <c r="R136" s="199">
        <f t="shared" si="12"/>
        <v>0</v>
      </c>
      <c r="S136" s="199">
        <v>0</v>
      </c>
      <c r="T136" s="200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1" t="s">
        <v>505</v>
      </c>
      <c r="AT136" s="201" t="s">
        <v>202</v>
      </c>
      <c r="AU136" s="201" t="s">
        <v>90</v>
      </c>
      <c r="AY136" s="18" t="s">
        <v>148</v>
      </c>
      <c r="BE136" s="202">
        <f t="shared" si="14"/>
        <v>0</v>
      </c>
      <c r="BF136" s="202">
        <f t="shared" si="15"/>
        <v>0</v>
      </c>
      <c r="BG136" s="202">
        <f t="shared" si="16"/>
        <v>0</v>
      </c>
      <c r="BH136" s="202">
        <f t="shared" si="17"/>
        <v>0</v>
      </c>
      <c r="BI136" s="202">
        <f t="shared" si="18"/>
        <v>0</v>
      </c>
      <c r="BJ136" s="18" t="s">
        <v>40</v>
      </c>
      <c r="BK136" s="202">
        <f t="shared" si="19"/>
        <v>0</v>
      </c>
      <c r="BL136" s="18" t="s">
        <v>470</v>
      </c>
      <c r="BM136" s="201" t="s">
        <v>611</v>
      </c>
    </row>
    <row r="137" spans="1:65" s="2" customFormat="1" ht="16.5" customHeight="1">
      <c r="A137" s="36"/>
      <c r="B137" s="37"/>
      <c r="C137" s="239" t="s">
        <v>438</v>
      </c>
      <c r="D137" s="239" t="s">
        <v>202</v>
      </c>
      <c r="E137" s="240" t="s">
        <v>612</v>
      </c>
      <c r="F137" s="241" t="s">
        <v>613</v>
      </c>
      <c r="G137" s="242" t="s">
        <v>469</v>
      </c>
      <c r="H137" s="243">
        <v>52</v>
      </c>
      <c r="I137" s="244"/>
      <c r="J137" s="245">
        <f t="shared" si="10"/>
        <v>0</v>
      </c>
      <c r="K137" s="241" t="s">
        <v>32</v>
      </c>
      <c r="L137" s="246"/>
      <c r="M137" s="247" t="s">
        <v>32</v>
      </c>
      <c r="N137" s="248" t="s">
        <v>52</v>
      </c>
      <c r="O137" s="66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505</v>
      </c>
      <c r="AT137" s="201" t="s">
        <v>202</v>
      </c>
      <c r="AU137" s="201" t="s">
        <v>90</v>
      </c>
      <c r="AY137" s="18" t="s">
        <v>148</v>
      </c>
      <c r="BE137" s="202">
        <f t="shared" si="14"/>
        <v>0</v>
      </c>
      <c r="BF137" s="202">
        <f t="shared" si="15"/>
        <v>0</v>
      </c>
      <c r="BG137" s="202">
        <f t="shared" si="16"/>
        <v>0</v>
      </c>
      <c r="BH137" s="202">
        <f t="shared" si="17"/>
        <v>0</v>
      </c>
      <c r="BI137" s="202">
        <f t="shared" si="18"/>
        <v>0</v>
      </c>
      <c r="BJ137" s="18" t="s">
        <v>40</v>
      </c>
      <c r="BK137" s="202">
        <f t="shared" si="19"/>
        <v>0</v>
      </c>
      <c r="BL137" s="18" t="s">
        <v>470</v>
      </c>
      <c r="BM137" s="201" t="s">
        <v>614</v>
      </c>
    </row>
    <row r="138" spans="1:65" s="2" customFormat="1" ht="16.5" customHeight="1">
      <c r="A138" s="36"/>
      <c r="B138" s="37"/>
      <c r="C138" s="239" t="s">
        <v>444</v>
      </c>
      <c r="D138" s="239" t="s">
        <v>202</v>
      </c>
      <c r="E138" s="240" t="s">
        <v>615</v>
      </c>
      <c r="F138" s="241" t="s">
        <v>616</v>
      </c>
      <c r="G138" s="242" t="s">
        <v>469</v>
      </c>
      <c r="H138" s="243">
        <v>146</v>
      </c>
      <c r="I138" s="244"/>
      <c r="J138" s="245">
        <f t="shared" si="10"/>
        <v>0</v>
      </c>
      <c r="K138" s="241" t="s">
        <v>32</v>
      </c>
      <c r="L138" s="246"/>
      <c r="M138" s="247" t="s">
        <v>32</v>
      </c>
      <c r="N138" s="248" t="s">
        <v>52</v>
      </c>
      <c r="O138" s="66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1" t="s">
        <v>505</v>
      </c>
      <c r="AT138" s="201" t="s">
        <v>202</v>
      </c>
      <c r="AU138" s="201" t="s">
        <v>90</v>
      </c>
      <c r="AY138" s="18" t="s">
        <v>148</v>
      </c>
      <c r="BE138" s="202">
        <f t="shared" si="14"/>
        <v>0</v>
      </c>
      <c r="BF138" s="202">
        <f t="shared" si="15"/>
        <v>0</v>
      </c>
      <c r="BG138" s="202">
        <f t="shared" si="16"/>
        <v>0</v>
      </c>
      <c r="BH138" s="202">
        <f t="shared" si="17"/>
        <v>0</v>
      </c>
      <c r="BI138" s="202">
        <f t="shared" si="18"/>
        <v>0</v>
      </c>
      <c r="BJ138" s="18" t="s">
        <v>40</v>
      </c>
      <c r="BK138" s="202">
        <f t="shared" si="19"/>
        <v>0</v>
      </c>
      <c r="BL138" s="18" t="s">
        <v>470</v>
      </c>
      <c r="BM138" s="201" t="s">
        <v>617</v>
      </c>
    </row>
    <row r="139" spans="1:65" s="2" customFormat="1" ht="16.5" customHeight="1">
      <c r="A139" s="36"/>
      <c r="B139" s="37"/>
      <c r="C139" s="239" t="s">
        <v>451</v>
      </c>
      <c r="D139" s="239" t="s">
        <v>202</v>
      </c>
      <c r="E139" s="240" t="s">
        <v>618</v>
      </c>
      <c r="F139" s="241" t="s">
        <v>619</v>
      </c>
      <c r="G139" s="242" t="s">
        <v>99</v>
      </c>
      <c r="H139" s="243">
        <v>60</v>
      </c>
      <c r="I139" s="244"/>
      <c r="J139" s="245">
        <f t="shared" si="10"/>
        <v>0</v>
      </c>
      <c r="K139" s="241" t="s">
        <v>32</v>
      </c>
      <c r="L139" s="246"/>
      <c r="M139" s="247" t="s">
        <v>32</v>
      </c>
      <c r="N139" s="248" t="s">
        <v>52</v>
      </c>
      <c r="O139" s="66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505</v>
      </c>
      <c r="AT139" s="201" t="s">
        <v>202</v>
      </c>
      <c r="AU139" s="201" t="s">
        <v>90</v>
      </c>
      <c r="AY139" s="18" t="s">
        <v>148</v>
      </c>
      <c r="BE139" s="202">
        <f t="shared" si="14"/>
        <v>0</v>
      </c>
      <c r="BF139" s="202">
        <f t="shared" si="15"/>
        <v>0</v>
      </c>
      <c r="BG139" s="202">
        <f t="shared" si="16"/>
        <v>0</v>
      </c>
      <c r="BH139" s="202">
        <f t="shared" si="17"/>
        <v>0</v>
      </c>
      <c r="BI139" s="202">
        <f t="shared" si="18"/>
        <v>0</v>
      </c>
      <c r="BJ139" s="18" t="s">
        <v>40</v>
      </c>
      <c r="BK139" s="202">
        <f t="shared" si="19"/>
        <v>0</v>
      </c>
      <c r="BL139" s="18" t="s">
        <v>470</v>
      </c>
      <c r="BM139" s="201" t="s">
        <v>620</v>
      </c>
    </row>
    <row r="140" spans="1:65" s="2" customFormat="1" ht="16.5" customHeight="1">
      <c r="A140" s="36"/>
      <c r="B140" s="37"/>
      <c r="C140" s="239" t="s">
        <v>621</v>
      </c>
      <c r="D140" s="239" t="s">
        <v>202</v>
      </c>
      <c r="E140" s="240" t="s">
        <v>606</v>
      </c>
      <c r="F140" s="241" t="s">
        <v>607</v>
      </c>
      <c r="G140" s="242" t="s">
        <v>184</v>
      </c>
      <c r="H140" s="243">
        <v>6.66</v>
      </c>
      <c r="I140" s="244"/>
      <c r="J140" s="245">
        <f t="shared" si="10"/>
        <v>0</v>
      </c>
      <c r="K140" s="241" t="s">
        <v>32</v>
      </c>
      <c r="L140" s="246"/>
      <c r="M140" s="247" t="s">
        <v>32</v>
      </c>
      <c r="N140" s="248" t="s">
        <v>52</v>
      </c>
      <c r="O140" s="66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1" t="s">
        <v>505</v>
      </c>
      <c r="AT140" s="201" t="s">
        <v>202</v>
      </c>
      <c r="AU140" s="201" t="s">
        <v>90</v>
      </c>
      <c r="AY140" s="18" t="s">
        <v>148</v>
      </c>
      <c r="BE140" s="202">
        <f t="shared" si="14"/>
        <v>0</v>
      </c>
      <c r="BF140" s="202">
        <f t="shared" si="15"/>
        <v>0</v>
      </c>
      <c r="BG140" s="202">
        <f t="shared" si="16"/>
        <v>0</v>
      </c>
      <c r="BH140" s="202">
        <f t="shared" si="17"/>
        <v>0</v>
      </c>
      <c r="BI140" s="202">
        <f t="shared" si="18"/>
        <v>0</v>
      </c>
      <c r="BJ140" s="18" t="s">
        <v>40</v>
      </c>
      <c r="BK140" s="202">
        <f t="shared" si="19"/>
        <v>0</v>
      </c>
      <c r="BL140" s="18" t="s">
        <v>470</v>
      </c>
      <c r="BM140" s="201" t="s">
        <v>622</v>
      </c>
    </row>
    <row r="141" spans="1:65" s="2" customFormat="1" ht="16.5" customHeight="1">
      <c r="A141" s="36"/>
      <c r="B141" s="37"/>
      <c r="C141" s="239" t="s">
        <v>623</v>
      </c>
      <c r="D141" s="239" t="s">
        <v>202</v>
      </c>
      <c r="E141" s="240" t="s">
        <v>624</v>
      </c>
      <c r="F141" s="241" t="s">
        <v>625</v>
      </c>
      <c r="G141" s="242" t="s">
        <v>184</v>
      </c>
      <c r="H141" s="243">
        <v>1.64</v>
      </c>
      <c r="I141" s="244"/>
      <c r="J141" s="245">
        <f t="shared" si="10"/>
        <v>0</v>
      </c>
      <c r="K141" s="241" t="s">
        <v>32</v>
      </c>
      <c r="L141" s="246"/>
      <c r="M141" s="247" t="s">
        <v>32</v>
      </c>
      <c r="N141" s="248" t="s">
        <v>52</v>
      </c>
      <c r="O141" s="66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505</v>
      </c>
      <c r="AT141" s="201" t="s">
        <v>202</v>
      </c>
      <c r="AU141" s="201" t="s">
        <v>90</v>
      </c>
      <c r="AY141" s="18" t="s">
        <v>148</v>
      </c>
      <c r="BE141" s="202">
        <f t="shared" si="14"/>
        <v>0</v>
      </c>
      <c r="BF141" s="202">
        <f t="shared" si="15"/>
        <v>0</v>
      </c>
      <c r="BG141" s="202">
        <f t="shared" si="16"/>
        <v>0</v>
      </c>
      <c r="BH141" s="202">
        <f t="shared" si="17"/>
        <v>0</v>
      </c>
      <c r="BI141" s="202">
        <f t="shared" si="18"/>
        <v>0</v>
      </c>
      <c r="BJ141" s="18" t="s">
        <v>40</v>
      </c>
      <c r="BK141" s="202">
        <f t="shared" si="19"/>
        <v>0</v>
      </c>
      <c r="BL141" s="18" t="s">
        <v>470</v>
      </c>
      <c r="BM141" s="201" t="s">
        <v>626</v>
      </c>
    </row>
    <row r="142" spans="1:65" s="2" customFormat="1" ht="16.5" customHeight="1">
      <c r="A142" s="36"/>
      <c r="B142" s="37"/>
      <c r="C142" s="239" t="s">
        <v>627</v>
      </c>
      <c r="D142" s="239" t="s">
        <v>202</v>
      </c>
      <c r="E142" s="240" t="s">
        <v>628</v>
      </c>
      <c r="F142" s="241" t="s">
        <v>629</v>
      </c>
      <c r="G142" s="242" t="s">
        <v>99</v>
      </c>
      <c r="H142" s="243">
        <v>10</v>
      </c>
      <c r="I142" s="244"/>
      <c r="J142" s="245">
        <f t="shared" si="10"/>
        <v>0</v>
      </c>
      <c r="K142" s="241" t="s">
        <v>32</v>
      </c>
      <c r="L142" s="246"/>
      <c r="M142" s="247" t="s">
        <v>32</v>
      </c>
      <c r="N142" s="248" t="s">
        <v>52</v>
      </c>
      <c r="O142" s="66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1" t="s">
        <v>505</v>
      </c>
      <c r="AT142" s="201" t="s">
        <v>202</v>
      </c>
      <c r="AU142" s="201" t="s">
        <v>90</v>
      </c>
      <c r="AY142" s="18" t="s">
        <v>148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8" t="s">
        <v>40</v>
      </c>
      <c r="BK142" s="202">
        <f t="shared" si="19"/>
        <v>0</v>
      </c>
      <c r="BL142" s="18" t="s">
        <v>470</v>
      </c>
      <c r="BM142" s="201" t="s">
        <v>630</v>
      </c>
    </row>
    <row r="143" spans="1:65" s="2" customFormat="1" ht="16.5" customHeight="1">
      <c r="A143" s="36"/>
      <c r="B143" s="37"/>
      <c r="C143" s="239" t="s">
        <v>631</v>
      </c>
      <c r="D143" s="239" t="s">
        <v>202</v>
      </c>
      <c r="E143" s="240" t="s">
        <v>632</v>
      </c>
      <c r="F143" s="241" t="s">
        <v>633</v>
      </c>
      <c r="G143" s="242" t="s">
        <v>469</v>
      </c>
      <c r="H143" s="243">
        <v>2</v>
      </c>
      <c r="I143" s="244"/>
      <c r="J143" s="245">
        <f t="shared" si="10"/>
        <v>0</v>
      </c>
      <c r="K143" s="241" t="s">
        <v>32</v>
      </c>
      <c r="L143" s="246"/>
      <c r="M143" s="247" t="s">
        <v>32</v>
      </c>
      <c r="N143" s="248" t="s">
        <v>52</v>
      </c>
      <c r="O143" s="66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1" t="s">
        <v>505</v>
      </c>
      <c r="AT143" s="201" t="s">
        <v>202</v>
      </c>
      <c r="AU143" s="201" t="s">
        <v>90</v>
      </c>
      <c r="AY143" s="18" t="s">
        <v>148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8" t="s">
        <v>40</v>
      </c>
      <c r="BK143" s="202">
        <f t="shared" si="19"/>
        <v>0</v>
      </c>
      <c r="BL143" s="18" t="s">
        <v>470</v>
      </c>
      <c r="BM143" s="201" t="s">
        <v>634</v>
      </c>
    </row>
    <row r="144" spans="1:65" s="2" customFormat="1" ht="16.5" customHeight="1">
      <c r="A144" s="36"/>
      <c r="B144" s="37"/>
      <c r="C144" s="239" t="s">
        <v>635</v>
      </c>
      <c r="D144" s="239" t="s">
        <v>202</v>
      </c>
      <c r="E144" s="240" t="s">
        <v>636</v>
      </c>
      <c r="F144" s="241" t="s">
        <v>637</v>
      </c>
      <c r="G144" s="242" t="s">
        <v>184</v>
      </c>
      <c r="H144" s="243">
        <v>5.64</v>
      </c>
      <c r="I144" s="244"/>
      <c r="J144" s="245">
        <f t="shared" si="10"/>
        <v>0</v>
      </c>
      <c r="K144" s="241" t="s">
        <v>32</v>
      </c>
      <c r="L144" s="246"/>
      <c r="M144" s="247" t="s">
        <v>32</v>
      </c>
      <c r="N144" s="248" t="s">
        <v>52</v>
      </c>
      <c r="O144" s="66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1" t="s">
        <v>505</v>
      </c>
      <c r="AT144" s="201" t="s">
        <v>202</v>
      </c>
      <c r="AU144" s="201" t="s">
        <v>90</v>
      </c>
      <c r="AY144" s="18" t="s">
        <v>148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8" t="s">
        <v>40</v>
      </c>
      <c r="BK144" s="202">
        <f t="shared" si="19"/>
        <v>0</v>
      </c>
      <c r="BL144" s="18" t="s">
        <v>470</v>
      </c>
      <c r="BM144" s="201" t="s">
        <v>638</v>
      </c>
    </row>
    <row r="145" spans="1:65" s="2" customFormat="1" ht="16.5" customHeight="1">
      <c r="A145" s="36"/>
      <c r="B145" s="37"/>
      <c r="C145" s="239" t="s">
        <v>639</v>
      </c>
      <c r="D145" s="239" t="s">
        <v>202</v>
      </c>
      <c r="E145" s="240" t="s">
        <v>640</v>
      </c>
      <c r="F145" s="241" t="s">
        <v>641</v>
      </c>
      <c r="G145" s="242" t="s">
        <v>469</v>
      </c>
      <c r="H145" s="243">
        <v>4</v>
      </c>
      <c r="I145" s="244"/>
      <c r="J145" s="245">
        <f t="shared" si="10"/>
        <v>0</v>
      </c>
      <c r="K145" s="241" t="s">
        <v>32</v>
      </c>
      <c r="L145" s="246"/>
      <c r="M145" s="247" t="s">
        <v>32</v>
      </c>
      <c r="N145" s="248" t="s">
        <v>52</v>
      </c>
      <c r="O145" s="66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505</v>
      </c>
      <c r="AT145" s="201" t="s">
        <v>202</v>
      </c>
      <c r="AU145" s="201" t="s">
        <v>90</v>
      </c>
      <c r="AY145" s="18" t="s">
        <v>148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8" t="s">
        <v>40</v>
      </c>
      <c r="BK145" s="202">
        <f t="shared" si="19"/>
        <v>0</v>
      </c>
      <c r="BL145" s="18" t="s">
        <v>470</v>
      </c>
      <c r="BM145" s="201" t="s">
        <v>642</v>
      </c>
    </row>
    <row r="146" spans="1:65" s="2" customFormat="1" ht="16.5" customHeight="1">
      <c r="A146" s="36"/>
      <c r="B146" s="37"/>
      <c r="C146" s="239" t="s">
        <v>643</v>
      </c>
      <c r="D146" s="239" t="s">
        <v>202</v>
      </c>
      <c r="E146" s="240" t="s">
        <v>644</v>
      </c>
      <c r="F146" s="241" t="s">
        <v>645</v>
      </c>
      <c r="G146" s="242" t="s">
        <v>108</v>
      </c>
      <c r="H146" s="243">
        <v>8</v>
      </c>
      <c r="I146" s="244"/>
      <c r="J146" s="245">
        <f t="shared" si="10"/>
        <v>0</v>
      </c>
      <c r="K146" s="241" t="s">
        <v>32</v>
      </c>
      <c r="L146" s="246"/>
      <c r="M146" s="247" t="s">
        <v>32</v>
      </c>
      <c r="N146" s="248" t="s">
        <v>52</v>
      </c>
      <c r="O146" s="66"/>
      <c r="P146" s="199">
        <f t="shared" si="11"/>
        <v>0</v>
      </c>
      <c r="Q146" s="199">
        <v>0</v>
      </c>
      <c r="R146" s="199">
        <f t="shared" si="12"/>
        <v>0</v>
      </c>
      <c r="S146" s="199">
        <v>0</v>
      </c>
      <c r="T146" s="200">
        <f t="shared" si="13"/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505</v>
      </c>
      <c r="AT146" s="201" t="s">
        <v>202</v>
      </c>
      <c r="AU146" s="201" t="s">
        <v>90</v>
      </c>
      <c r="AY146" s="18" t="s">
        <v>148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8" t="s">
        <v>40</v>
      </c>
      <c r="BK146" s="202">
        <f t="shared" si="19"/>
        <v>0</v>
      </c>
      <c r="BL146" s="18" t="s">
        <v>470</v>
      </c>
      <c r="BM146" s="201" t="s">
        <v>646</v>
      </c>
    </row>
    <row r="147" spans="1:65" s="2" customFormat="1" ht="16.5" customHeight="1">
      <c r="A147" s="36"/>
      <c r="B147" s="37"/>
      <c r="C147" s="190" t="s">
        <v>647</v>
      </c>
      <c r="D147" s="190" t="s">
        <v>150</v>
      </c>
      <c r="E147" s="191" t="s">
        <v>537</v>
      </c>
      <c r="F147" s="192" t="s">
        <v>538</v>
      </c>
      <c r="G147" s="193" t="s">
        <v>539</v>
      </c>
      <c r="H147" s="252"/>
      <c r="I147" s="195"/>
      <c r="J147" s="196">
        <f t="shared" si="10"/>
        <v>0</v>
      </c>
      <c r="K147" s="192" t="s">
        <v>32</v>
      </c>
      <c r="L147" s="41"/>
      <c r="M147" s="197" t="s">
        <v>32</v>
      </c>
      <c r="N147" s="198" t="s">
        <v>52</v>
      </c>
      <c r="O147" s="66"/>
      <c r="P147" s="199">
        <f t="shared" si="11"/>
        <v>0</v>
      </c>
      <c r="Q147" s="199">
        <v>0</v>
      </c>
      <c r="R147" s="199">
        <f t="shared" si="12"/>
        <v>0</v>
      </c>
      <c r="S147" s="199">
        <v>0</v>
      </c>
      <c r="T147" s="200">
        <f t="shared" si="13"/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1" t="s">
        <v>470</v>
      </c>
      <c r="AT147" s="201" t="s">
        <v>150</v>
      </c>
      <c r="AU147" s="201" t="s">
        <v>90</v>
      </c>
      <c r="AY147" s="18" t="s">
        <v>148</v>
      </c>
      <c r="BE147" s="202">
        <f t="shared" si="14"/>
        <v>0</v>
      </c>
      <c r="BF147" s="202">
        <f t="shared" si="15"/>
        <v>0</v>
      </c>
      <c r="BG147" s="202">
        <f t="shared" si="16"/>
        <v>0</v>
      </c>
      <c r="BH147" s="202">
        <f t="shared" si="17"/>
        <v>0</v>
      </c>
      <c r="BI147" s="202">
        <f t="shared" si="18"/>
        <v>0</v>
      </c>
      <c r="BJ147" s="18" t="s">
        <v>40</v>
      </c>
      <c r="BK147" s="202">
        <f t="shared" si="19"/>
        <v>0</v>
      </c>
      <c r="BL147" s="18" t="s">
        <v>470</v>
      </c>
      <c r="BM147" s="201" t="s">
        <v>648</v>
      </c>
    </row>
    <row r="148" spans="1:65" s="2" customFormat="1" ht="16.5" customHeight="1">
      <c r="A148" s="36"/>
      <c r="B148" s="37"/>
      <c r="C148" s="190" t="s">
        <v>649</v>
      </c>
      <c r="D148" s="190" t="s">
        <v>150</v>
      </c>
      <c r="E148" s="191" t="s">
        <v>541</v>
      </c>
      <c r="F148" s="192" t="s">
        <v>542</v>
      </c>
      <c r="G148" s="193" t="s">
        <v>539</v>
      </c>
      <c r="H148" s="252"/>
      <c r="I148" s="195"/>
      <c r="J148" s="196">
        <f t="shared" si="10"/>
        <v>0</v>
      </c>
      <c r="K148" s="192" t="s">
        <v>32</v>
      </c>
      <c r="L148" s="41"/>
      <c r="M148" s="197" t="s">
        <v>32</v>
      </c>
      <c r="N148" s="198" t="s">
        <v>52</v>
      </c>
      <c r="O148" s="66"/>
      <c r="P148" s="199">
        <f t="shared" si="11"/>
        <v>0</v>
      </c>
      <c r="Q148" s="199">
        <v>0</v>
      </c>
      <c r="R148" s="199">
        <f t="shared" si="12"/>
        <v>0</v>
      </c>
      <c r="S148" s="199">
        <v>0</v>
      </c>
      <c r="T148" s="200">
        <f t="shared" si="13"/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1" t="s">
        <v>470</v>
      </c>
      <c r="AT148" s="201" t="s">
        <v>150</v>
      </c>
      <c r="AU148" s="201" t="s">
        <v>90</v>
      </c>
      <c r="AY148" s="18" t="s">
        <v>148</v>
      </c>
      <c r="BE148" s="202">
        <f t="shared" si="14"/>
        <v>0</v>
      </c>
      <c r="BF148" s="202">
        <f t="shared" si="15"/>
        <v>0</v>
      </c>
      <c r="BG148" s="202">
        <f t="shared" si="16"/>
        <v>0</v>
      </c>
      <c r="BH148" s="202">
        <f t="shared" si="17"/>
        <v>0</v>
      </c>
      <c r="BI148" s="202">
        <f t="shared" si="18"/>
        <v>0</v>
      </c>
      <c r="BJ148" s="18" t="s">
        <v>40</v>
      </c>
      <c r="BK148" s="202">
        <f t="shared" si="19"/>
        <v>0</v>
      </c>
      <c r="BL148" s="18" t="s">
        <v>470</v>
      </c>
      <c r="BM148" s="201" t="s">
        <v>650</v>
      </c>
    </row>
    <row r="149" spans="1:65" s="2" customFormat="1" ht="16.5" customHeight="1">
      <c r="A149" s="36"/>
      <c r="B149" s="37"/>
      <c r="C149" s="190" t="s">
        <v>470</v>
      </c>
      <c r="D149" s="190" t="s">
        <v>150</v>
      </c>
      <c r="E149" s="191" t="s">
        <v>544</v>
      </c>
      <c r="F149" s="192" t="s">
        <v>545</v>
      </c>
      <c r="G149" s="193" t="s">
        <v>539</v>
      </c>
      <c r="H149" s="252"/>
      <c r="I149" s="195"/>
      <c r="J149" s="196">
        <f t="shared" si="10"/>
        <v>0</v>
      </c>
      <c r="K149" s="192" t="s">
        <v>32</v>
      </c>
      <c r="L149" s="41"/>
      <c r="M149" s="253" t="s">
        <v>32</v>
      </c>
      <c r="N149" s="254" t="s">
        <v>52</v>
      </c>
      <c r="O149" s="255"/>
      <c r="P149" s="256">
        <f t="shared" si="11"/>
        <v>0</v>
      </c>
      <c r="Q149" s="256">
        <v>0</v>
      </c>
      <c r="R149" s="256">
        <f t="shared" si="12"/>
        <v>0</v>
      </c>
      <c r="S149" s="256">
        <v>0</v>
      </c>
      <c r="T149" s="257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1" t="s">
        <v>470</v>
      </c>
      <c r="AT149" s="201" t="s">
        <v>150</v>
      </c>
      <c r="AU149" s="201" t="s">
        <v>90</v>
      </c>
      <c r="AY149" s="18" t="s">
        <v>148</v>
      </c>
      <c r="BE149" s="202">
        <f t="shared" si="14"/>
        <v>0</v>
      </c>
      <c r="BF149" s="202">
        <f t="shared" si="15"/>
        <v>0</v>
      </c>
      <c r="BG149" s="202">
        <f t="shared" si="16"/>
        <v>0</v>
      </c>
      <c r="BH149" s="202">
        <f t="shared" si="17"/>
        <v>0</v>
      </c>
      <c r="BI149" s="202">
        <f t="shared" si="18"/>
        <v>0</v>
      </c>
      <c r="BJ149" s="18" t="s">
        <v>40</v>
      </c>
      <c r="BK149" s="202">
        <f t="shared" si="19"/>
        <v>0</v>
      </c>
      <c r="BL149" s="18" t="s">
        <v>470</v>
      </c>
      <c r="BM149" s="201" t="s">
        <v>651</v>
      </c>
    </row>
    <row r="150" spans="1:65" s="2" customFormat="1" ht="6.9" customHeight="1">
      <c r="A150" s="36"/>
      <c r="B150" s="49"/>
      <c r="C150" s="50"/>
      <c r="D150" s="50"/>
      <c r="E150" s="50"/>
      <c r="F150" s="50"/>
      <c r="G150" s="50"/>
      <c r="H150" s="50"/>
      <c r="I150" s="139"/>
      <c r="J150" s="50"/>
      <c r="K150" s="50"/>
      <c r="L150" s="41"/>
      <c r="M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</sheetData>
  <sheetProtection algorithmName="SHA-512" hashValue="YVBNZlGByuIeitDjR1wZ9EAf8rPqoLB2sY9t0AaijAMdwC//LCTpeCzRZKeZy8v3EFCzGzaT5Qp1yRbcKq4XXQ==" saltValue="BQcmfw5CApmTEtbWfiJK4KOYFk3vUSxEvctGq5OZUQzEUpgUhSk8SjjgfCFjkiD8YHatfj66X701/vkXEaoeqw==" spinCount="100000" sheet="1" objects="1" scenarios="1" formatColumns="0" formatRows="0" autoFilter="0"/>
  <autoFilter ref="C81:K149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Header>&amp;LBENEŠOV - DOPRAVNÍ OPATŘENÍ U NÁDRAŽÍ - PRODLOŽENÍ (MĚSTO-IROP)</oddHeader>
    <oddFooter>&amp;LSO 401 - Veřejné osvětlení&amp;CStrana &amp;P z &amp;N&amp;RPoložkový soupis prací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3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3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AT2" s="18" t="s">
        <v>96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1"/>
      <c r="AT3" s="18" t="s">
        <v>90</v>
      </c>
    </row>
    <row r="4" spans="1:46" s="1" customFormat="1" ht="24.9" customHeight="1">
      <c r="B4" s="21"/>
      <c r="D4" s="108" t="s">
        <v>105</v>
      </c>
      <c r="I4" s="103"/>
      <c r="L4" s="21"/>
      <c r="M4" s="109" t="s">
        <v>10</v>
      </c>
      <c r="AT4" s="18" t="s">
        <v>4</v>
      </c>
    </row>
    <row r="5" spans="1:46" s="1" customFormat="1" ht="6.9" customHeight="1">
      <c r="B5" s="21"/>
      <c r="I5" s="103"/>
      <c r="L5" s="21"/>
    </row>
    <row r="6" spans="1:46" s="1" customFormat="1" ht="12" customHeight="1">
      <c r="B6" s="21"/>
      <c r="D6" s="110" t="s">
        <v>16</v>
      </c>
      <c r="I6" s="103"/>
      <c r="L6" s="21"/>
    </row>
    <row r="7" spans="1:46" s="1" customFormat="1" ht="16.5" customHeight="1">
      <c r="B7" s="21"/>
      <c r="E7" s="390" t="str">
        <f>'Rekapitulace stavby'!K6</f>
        <v>BENEŠOV - DOPRAVNÍ OPATŘENÍ U NÁDRAŽÍ - PRODLOUŽENÍ (město-IROP)</v>
      </c>
      <c r="F7" s="391"/>
      <c r="G7" s="391"/>
      <c r="H7" s="391"/>
      <c r="I7" s="103"/>
      <c r="L7" s="21"/>
    </row>
    <row r="8" spans="1:46" s="2" customFormat="1" ht="12" customHeight="1">
      <c r="A8" s="36"/>
      <c r="B8" s="41"/>
      <c r="C8" s="36"/>
      <c r="D8" s="110" t="s">
        <v>119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652</v>
      </c>
      <c r="F9" s="393"/>
      <c r="G9" s="393"/>
      <c r="H9" s="393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32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22</v>
      </c>
      <c r="E12" s="36"/>
      <c r="F12" s="113" t="s">
        <v>23</v>
      </c>
      <c r="G12" s="36"/>
      <c r="H12" s="36"/>
      <c r="I12" s="114" t="s">
        <v>24</v>
      </c>
      <c r="J12" s="115" t="str">
        <f>'Rekapitulace stavby'!AN8</f>
        <v>25. 9. 2019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30</v>
      </c>
      <c r="E14" s="36"/>
      <c r="F14" s="36"/>
      <c r="G14" s="36"/>
      <c r="H14" s="36"/>
      <c r="I14" s="114" t="s">
        <v>31</v>
      </c>
      <c r="J14" s="113" t="s">
        <v>32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33</v>
      </c>
      <c r="F15" s="36"/>
      <c r="G15" s="36"/>
      <c r="H15" s="36"/>
      <c r="I15" s="114" t="s">
        <v>34</v>
      </c>
      <c r="J15" s="113" t="s">
        <v>32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35</v>
      </c>
      <c r="E17" s="36"/>
      <c r="F17" s="36"/>
      <c r="G17" s="36"/>
      <c r="H17" s="36"/>
      <c r="I17" s="114" t="s">
        <v>31</v>
      </c>
      <c r="J17" s="31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14" t="s">
        <v>34</v>
      </c>
      <c r="J18" s="31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37</v>
      </c>
      <c r="E20" s="36"/>
      <c r="F20" s="36"/>
      <c r="G20" s="36"/>
      <c r="H20" s="36"/>
      <c r="I20" s="114" t="s">
        <v>31</v>
      </c>
      <c r="J20" s="113" t="s">
        <v>32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39</v>
      </c>
      <c r="F21" s="36"/>
      <c r="G21" s="36"/>
      <c r="H21" s="36"/>
      <c r="I21" s="114" t="s">
        <v>34</v>
      </c>
      <c r="J21" s="113" t="s">
        <v>32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41</v>
      </c>
      <c r="E23" s="36"/>
      <c r="F23" s="36"/>
      <c r="G23" s="36"/>
      <c r="H23" s="36"/>
      <c r="I23" s="114" t="s">
        <v>31</v>
      </c>
      <c r="J23" s="113" t="s">
        <v>42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44</v>
      </c>
      <c r="F24" s="36"/>
      <c r="G24" s="36"/>
      <c r="H24" s="36"/>
      <c r="I24" s="114" t="s">
        <v>34</v>
      </c>
      <c r="J24" s="113" t="s">
        <v>32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45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96" t="s">
        <v>32</v>
      </c>
      <c r="F27" s="396"/>
      <c r="G27" s="396"/>
      <c r="H27" s="396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47</v>
      </c>
      <c r="E30" s="36"/>
      <c r="F30" s="36"/>
      <c r="G30" s="36"/>
      <c r="H30" s="36"/>
      <c r="I30" s="111"/>
      <c r="J30" s="123">
        <f>ROUND(J84, 0)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4" t="s">
        <v>49</v>
      </c>
      <c r="G32" s="36"/>
      <c r="H32" s="36"/>
      <c r="I32" s="125" t="s">
        <v>48</v>
      </c>
      <c r="J32" s="124" t="s">
        <v>50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6" t="s">
        <v>51</v>
      </c>
      <c r="E33" s="110" t="s">
        <v>52</v>
      </c>
      <c r="F33" s="127">
        <f>ROUND((SUM(BE84:BE105)),  0)</f>
        <v>0</v>
      </c>
      <c r="G33" s="36"/>
      <c r="H33" s="36"/>
      <c r="I33" s="128">
        <v>0.21</v>
      </c>
      <c r="J33" s="127">
        <f>ROUND(((SUM(BE84:BE105))*I33),  0)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0" t="s">
        <v>53</v>
      </c>
      <c r="F34" s="127">
        <f>ROUND((SUM(BF84:BF105)),  0)</f>
        <v>0</v>
      </c>
      <c r="G34" s="36"/>
      <c r="H34" s="36"/>
      <c r="I34" s="128">
        <v>0.15</v>
      </c>
      <c r="J34" s="127">
        <f>ROUND(((SUM(BF84:BF105))*I34),  0)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0" t="s">
        <v>54</v>
      </c>
      <c r="F35" s="127">
        <f>ROUND((SUM(BG84:BG105)),  0)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0" t="s">
        <v>55</v>
      </c>
      <c r="F36" s="127">
        <f>ROUND((SUM(BH84:BH105)),  0)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0" t="s">
        <v>56</v>
      </c>
      <c r="F37" s="127">
        <f>ROUND((SUM(BI84:BI105)),  0)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57</v>
      </c>
      <c r="E39" s="131"/>
      <c r="F39" s="131"/>
      <c r="G39" s="132" t="s">
        <v>58</v>
      </c>
      <c r="H39" s="133" t="s">
        <v>59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4" t="s">
        <v>121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7" t="str">
        <f>E7</f>
        <v>BENEŠOV - DOPRAVNÍ OPATŘENÍ U NÁDRAŽÍ - PRODLOUŽENÍ (město-IROP)</v>
      </c>
      <c r="F48" s="398"/>
      <c r="G48" s="398"/>
      <c r="H48" s="398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119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9" t="str">
        <f>E9</f>
        <v>VON - VON - Vedlejší a ostatní náklady</v>
      </c>
      <c r="F50" s="399"/>
      <c r="G50" s="399"/>
      <c r="H50" s="399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Benešov</v>
      </c>
      <c r="G52" s="38"/>
      <c r="H52" s="38"/>
      <c r="I52" s="114" t="s">
        <v>24</v>
      </c>
      <c r="J52" s="61" t="str">
        <f>IF(J12="","",J12)</f>
        <v>25. 9. 2019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0" t="s">
        <v>30</v>
      </c>
      <c r="D54" s="38"/>
      <c r="E54" s="38"/>
      <c r="F54" s="28" t="str">
        <f>E15</f>
        <v>Město Benešov</v>
      </c>
      <c r="G54" s="38"/>
      <c r="H54" s="38"/>
      <c r="I54" s="114" t="s">
        <v>37</v>
      </c>
      <c r="J54" s="34" t="str">
        <f>E21</f>
        <v>DOPAS s.r.o.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0" t="s">
        <v>35</v>
      </c>
      <c r="D55" s="38"/>
      <c r="E55" s="38"/>
      <c r="F55" s="28" t="str">
        <f>IF(E18="","",E18)</f>
        <v>Vyplň údaj</v>
      </c>
      <c r="G55" s="38"/>
      <c r="H55" s="38"/>
      <c r="I55" s="114" t="s">
        <v>41</v>
      </c>
      <c r="J55" s="34" t="str">
        <f>E24</f>
        <v>STAPO UL s.r.o.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122</v>
      </c>
      <c r="D57" s="144"/>
      <c r="E57" s="144"/>
      <c r="F57" s="144"/>
      <c r="G57" s="144"/>
      <c r="H57" s="144"/>
      <c r="I57" s="145"/>
      <c r="J57" s="146" t="s">
        <v>123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47" t="s">
        <v>79</v>
      </c>
      <c r="D59" s="38"/>
      <c r="E59" s="38"/>
      <c r="F59" s="38"/>
      <c r="G59" s="38"/>
      <c r="H59" s="38"/>
      <c r="I59" s="111"/>
      <c r="J59" s="79">
        <f>J84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124</v>
      </c>
    </row>
    <row r="60" spans="1:47" s="9" customFormat="1" ht="24.9" customHeight="1">
      <c r="B60" s="148"/>
      <c r="C60" s="149"/>
      <c r="D60" s="150" t="s">
        <v>653</v>
      </c>
      <c r="E60" s="151"/>
      <c r="F60" s="151"/>
      <c r="G60" s="151"/>
      <c r="H60" s="151"/>
      <c r="I60" s="152"/>
      <c r="J60" s="153">
        <f>J85</f>
        <v>0</v>
      </c>
      <c r="K60" s="149"/>
      <c r="L60" s="154"/>
    </row>
    <row r="61" spans="1:47" s="10" customFormat="1" ht="19.95" customHeight="1">
      <c r="B61" s="155"/>
      <c r="C61" s="156"/>
      <c r="D61" s="157" t="s">
        <v>654</v>
      </c>
      <c r="E61" s="158"/>
      <c r="F61" s="158"/>
      <c r="G61" s="158"/>
      <c r="H61" s="158"/>
      <c r="I61" s="159"/>
      <c r="J61" s="160">
        <f>J86</f>
        <v>0</v>
      </c>
      <c r="K61" s="156"/>
      <c r="L61" s="161"/>
    </row>
    <row r="62" spans="1:47" s="10" customFormat="1" ht="19.95" customHeight="1">
      <c r="B62" s="155"/>
      <c r="C62" s="156"/>
      <c r="D62" s="157" t="s">
        <v>655</v>
      </c>
      <c r="E62" s="158"/>
      <c r="F62" s="158"/>
      <c r="G62" s="158"/>
      <c r="H62" s="158"/>
      <c r="I62" s="159"/>
      <c r="J62" s="160">
        <f>J92</f>
        <v>0</v>
      </c>
      <c r="K62" s="156"/>
      <c r="L62" s="161"/>
    </row>
    <row r="63" spans="1:47" s="10" customFormat="1" ht="19.95" customHeight="1">
      <c r="B63" s="155"/>
      <c r="C63" s="156"/>
      <c r="D63" s="157" t="s">
        <v>656</v>
      </c>
      <c r="E63" s="158"/>
      <c r="F63" s="158"/>
      <c r="G63" s="158"/>
      <c r="H63" s="158"/>
      <c r="I63" s="159"/>
      <c r="J63" s="160">
        <f>J98</f>
        <v>0</v>
      </c>
      <c r="K63" s="156"/>
      <c r="L63" s="161"/>
    </row>
    <row r="64" spans="1:47" s="10" customFormat="1" ht="19.95" customHeight="1">
      <c r="B64" s="155"/>
      <c r="C64" s="156"/>
      <c r="D64" s="157" t="s">
        <v>657</v>
      </c>
      <c r="E64" s="158"/>
      <c r="F64" s="158"/>
      <c r="G64" s="158"/>
      <c r="H64" s="158"/>
      <c r="I64" s="159"/>
      <c r="J64" s="160">
        <f>J104</f>
        <v>0</v>
      </c>
      <c r="K64" s="156"/>
      <c r="L64" s="161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111"/>
      <c r="J65" s="38"/>
      <c r="K65" s="38"/>
      <c r="L65" s="11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" customHeight="1">
      <c r="A66" s="36"/>
      <c r="B66" s="49"/>
      <c r="C66" s="50"/>
      <c r="D66" s="50"/>
      <c r="E66" s="50"/>
      <c r="F66" s="50"/>
      <c r="G66" s="50"/>
      <c r="H66" s="50"/>
      <c r="I66" s="139"/>
      <c r="J66" s="50"/>
      <c r="K66" s="50"/>
      <c r="L66" s="11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" customHeight="1">
      <c r="A70" s="36"/>
      <c r="B70" s="51"/>
      <c r="C70" s="52"/>
      <c r="D70" s="52"/>
      <c r="E70" s="52"/>
      <c r="F70" s="52"/>
      <c r="G70" s="52"/>
      <c r="H70" s="52"/>
      <c r="I70" s="142"/>
      <c r="J70" s="52"/>
      <c r="K70" s="52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" customHeight="1">
      <c r="A71" s="36"/>
      <c r="B71" s="37"/>
      <c r="C71" s="24" t="s">
        <v>133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" customHeight="1">
      <c r="A72" s="36"/>
      <c r="B72" s="37"/>
      <c r="C72" s="38"/>
      <c r="D72" s="38"/>
      <c r="E72" s="38"/>
      <c r="F72" s="38"/>
      <c r="G72" s="38"/>
      <c r="H72" s="38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7" t="str">
        <f>E7</f>
        <v>BENEŠOV - DOPRAVNÍ OPATŘENÍ U NÁDRAŽÍ - PRODLOUŽENÍ (město-IROP)</v>
      </c>
      <c r="F74" s="398"/>
      <c r="G74" s="398"/>
      <c r="H74" s="39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0" t="s">
        <v>119</v>
      </c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69" t="str">
        <f>E9</f>
        <v>VON - VON - Vedlejší a ostatní náklady</v>
      </c>
      <c r="F76" s="399"/>
      <c r="G76" s="399"/>
      <c r="H76" s="399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22</v>
      </c>
      <c r="D78" s="38"/>
      <c r="E78" s="38"/>
      <c r="F78" s="28" t="str">
        <f>F12</f>
        <v>Benešov</v>
      </c>
      <c r="G78" s="38"/>
      <c r="H78" s="38"/>
      <c r="I78" s="114" t="s">
        <v>24</v>
      </c>
      <c r="J78" s="61" t="str">
        <f>IF(J12="","",J12)</f>
        <v>25. 9. 2019</v>
      </c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" customHeight="1">
      <c r="A79" s="36"/>
      <c r="B79" s="37"/>
      <c r="C79" s="38"/>
      <c r="D79" s="38"/>
      <c r="E79" s="38"/>
      <c r="F79" s="38"/>
      <c r="G79" s="38"/>
      <c r="H79" s="38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15" customHeight="1">
      <c r="A80" s="36"/>
      <c r="B80" s="37"/>
      <c r="C80" s="30" t="s">
        <v>30</v>
      </c>
      <c r="D80" s="38"/>
      <c r="E80" s="38"/>
      <c r="F80" s="28" t="str">
        <f>E15</f>
        <v>Město Benešov</v>
      </c>
      <c r="G80" s="38"/>
      <c r="H80" s="38"/>
      <c r="I80" s="114" t="s">
        <v>37</v>
      </c>
      <c r="J80" s="34" t="str">
        <f>E21</f>
        <v>DOPAS s.r.o.</v>
      </c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>
      <c r="A81" s="36"/>
      <c r="B81" s="37"/>
      <c r="C81" s="30" t="s">
        <v>35</v>
      </c>
      <c r="D81" s="38"/>
      <c r="E81" s="38"/>
      <c r="F81" s="28" t="str">
        <f>IF(E18="","",E18)</f>
        <v>Vyplň údaj</v>
      </c>
      <c r="G81" s="38"/>
      <c r="H81" s="38"/>
      <c r="I81" s="114" t="s">
        <v>41</v>
      </c>
      <c r="J81" s="34" t="str">
        <f>E24</f>
        <v>STAPO UL s.r.o.</v>
      </c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111"/>
      <c r="J82" s="38"/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62"/>
      <c r="B83" s="163"/>
      <c r="C83" s="164" t="s">
        <v>134</v>
      </c>
      <c r="D83" s="165" t="s">
        <v>66</v>
      </c>
      <c r="E83" s="165" t="s">
        <v>62</v>
      </c>
      <c r="F83" s="165" t="s">
        <v>63</v>
      </c>
      <c r="G83" s="165" t="s">
        <v>135</v>
      </c>
      <c r="H83" s="165" t="s">
        <v>136</v>
      </c>
      <c r="I83" s="166" t="s">
        <v>137</v>
      </c>
      <c r="J83" s="165" t="s">
        <v>123</v>
      </c>
      <c r="K83" s="167" t="s">
        <v>138</v>
      </c>
      <c r="L83" s="168"/>
      <c r="M83" s="70" t="s">
        <v>32</v>
      </c>
      <c r="N83" s="71" t="s">
        <v>51</v>
      </c>
      <c r="O83" s="71" t="s">
        <v>139</v>
      </c>
      <c r="P83" s="71" t="s">
        <v>140</v>
      </c>
      <c r="Q83" s="71" t="s">
        <v>141</v>
      </c>
      <c r="R83" s="71" t="s">
        <v>142</v>
      </c>
      <c r="S83" s="71" t="s">
        <v>143</v>
      </c>
      <c r="T83" s="72" t="s">
        <v>144</v>
      </c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/>
    </row>
    <row r="84" spans="1:65" s="2" customFormat="1" ht="22.8" customHeight="1">
      <c r="A84" s="36"/>
      <c r="B84" s="37"/>
      <c r="C84" s="77" t="s">
        <v>145</v>
      </c>
      <c r="D84" s="38"/>
      <c r="E84" s="38"/>
      <c r="F84" s="38"/>
      <c r="G84" s="38"/>
      <c r="H84" s="38"/>
      <c r="I84" s="111"/>
      <c r="J84" s="169">
        <f>BK84</f>
        <v>0</v>
      </c>
      <c r="K84" s="38"/>
      <c r="L84" s="41"/>
      <c r="M84" s="73"/>
      <c r="N84" s="170"/>
      <c r="O84" s="74"/>
      <c r="P84" s="171">
        <f>P85</f>
        <v>0</v>
      </c>
      <c r="Q84" s="74"/>
      <c r="R84" s="171">
        <f>R85</f>
        <v>0</v>
      </c>
      <c r="S84" s="74"/>
      <c r="T84" s="17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8" t="s">
        <v>80</v>
      </c>
      <c r="AU84" s="18" t="s">
        <v>124</v>
      </c>
      <c r="BK84" s="173">
        <f>BK85</f>
        <v>0</v>
      </c>
    </row>
    <row r="85" spans="1:65" s="12" customFormat="1" ht="25.95" customHeight="1">
      <c r="B85" s="174"/>
      <c r="C85" s="175"/>
      <c r="D85" s="176" t="s">
        <v>80</v>
      </c>
      <c r="E85" s="177" t="s">
        <v>658</v>
      </c>
      <c r="F85" s="177" t="s">
        <v>659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P86+P92+P98+P104</f>
        <v>0</v>
      </c>
      <c r="Q85" s="182"/>
      <c r="R85" s="183">
        <f>R86+R92+R98+R104</f>
        <v>0</v>
      </c>
      <c r="S85" s="182"/>
      <c r="T85" s="184">
        <f>T86+T92+T98+T104</f>
        <v>0</v>
      </c>
      <c r="AR85" s="185" t="s">
        <v>176</v>
      </c>
      <c r="AT85" s="186" t="s">
        <v>80</v>
      </c>
      <c r="AU85" s="186" t="s">
        <v>81</v>
      </c>
      <c r="AY85" s="185" t="s">
        <v>148</v>
      </c>
      <c r="BK85" s="187">
        <f>BK86+BK92+BK98+BK104</f>
        <v>0</v>
      </c>
    </row>
    <row r="86" spans="1:65" s="12" customFormat="1" ht="22.8" customHeight="1">
      <c r="B86" s="174"/>
      <c r="C86" s="175"/>
      <c r="D86" s="176" t="s">
        <v>80</v>
      </c>
      <c r="E86" s="188" t="s">
        <v>660</v>
      </c>
      <c r="F86" s="188" t="s">
        <v>661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SUM(P87:P91)</f>
        <v>0</v>
      </c>
      <c r="Q86" s="182"/>
      <c r="R86" s="183">
        <f>SUM(R87:R91)</f>
        <v>0</v>
      </c>
      <c r="S86" s="182"/>
      <c r="T86" s="184">
        <f>SUM(T87:T91)</f>
        <v>0</v>
      </c>
      <c r="AR86" s="185" t="s">
        <v>176</v>
      </c>
      <c r="AT86" s="186" t="s">
        <v>80</v>
      </c>
      <c r="AU86" s="186" t="s">
        <v>40</v>
      </c>
      <c r="AY86" s="185" t="s">
        <v>148</v>
      </c>
      <c r="BK86" s="187">
        <f>SUM(BK87:BK91)</f>
        <v>0</v>
      </c>
    </row>
    <row r="87" spans="1:65" s="2" customFormat="1" ht="33" customHeight="1">
      <c r="A87" s="36"/>
      <c r="B87" s="37"/>
      <c r="C87" s="190" t="s">
        <v>40</v>
      </c>
      <c r="D87" s="190" t="s">
        <v>150</v>
      </c>
      <c r="E87" s="191" t="s">
        <v>662</v>
      </c>
      <c r="F87" s="192" t="s">
        <v>663</v>
      </c>
      <c r="G87" s="193" t="s">
        <v>664</v>
      </c>
      <c r="H87" s="194">
        <v>1</v>
      </c>
      <c r="I87" s="195"/>
      <c r="J87" s="196">
        <f>ROUND(I87*H87,2)</f>
        <v>0</v>
      </c>
      <c r="K87" s="192" t="s">
        <v>153</v>
      </c>
      <c r="L87" s="41"/>
      <c r="M87" s="197" t="s">
        <v>32</v>
      </c>
      <c r="N87" s="198" t="s">
        <v>52</v>
      </c>
      <c r="O87" s="66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665</v>
      </c>
      <c r="AT87" s="201" t="s">
        <v>150</v>
      </c>
      <c r="AU87" s="201" t="s">
        <v>90</v>
      </c>
      <c r="AY87" s="18" t="s">
        <v>148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8" t="s">
        <v>40</v>
      </c>
      <c r="BK87" s="202">
        <f>ROUND(I87*H87,2)</f>
        <v>0</v>
      </c>
      <c r="BL87" s="18" t="s">
        <v>665</v>
      </c>
      <c r="BM87" s="201" t="s">
        <v>666</v>
      </c>
    </row>
    <row r="88" spans="1:65" s="2" customFormat="1" ht="16.5" customHeight="1">
      <c r="A88" s="36"/>
      <c r="B88" s="37"/>
      <c r="C88" s="190" t="s">
        <v>90</v>
      </c>
      <c r="D88" s="190" t="s">
        <v>150</v>
      </c>
      <c r="E88" s="191" t="s">
        <v>667</v>
      </c>
      <c r="F88" s="192" t="s">
        <v>668</v>
      </c>
      <c r="G88" s="193" t="s">
        <v>664</v>
      </c>
      <c r="H88" s="194">
        <v>1</v>
      </c>
      <c r="I88" s="195"/>
      <c r="J88" s="196">
        <f>ROUND(I88*H88,2)</f>
        <v>0</v>
      </c>
      <c r="K88" s="192" t="s">
        <v>153</v>
      </c>
      <c r="L88" s="41"/>
      <c r="M88" s="197" t="s">
        <v>32</v>
      </c>
      <c r="N88" s="198" t="s">
        <v>52</v>
      </c>
      <c r="O88" s="66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665</v>
      </c>
      <c r="AT88" s="201" t="s">
        <v>150</v>
      </c>
      <c r="AU88" s="201" t="s">
        <v>90</v>
      </c>
      <c r="AY88" s="18" t="s">
        <v>148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8" t="s">
        <v>40</v>
      </c>
      <c r="BK88" s="202">
        <f>ROUND(I88*H88,2)</f>
        <v>0</v>
      </c>
      <c r="BL88" s="18" t="s">
        <v>665</v>
      </c>
      <c r="BM88" s="201" t="s">
        <v>669</v>
      </c>
    </row>
    <row r="89" spans="1:65" s="2" customFormat="1" ht="33" customHeight="1">
      <c r="A89" s="36"/>
      <c r="B89" s="37"/>
      <c r="C89" s="190" t="s">
        <v>101</v>
      </c>
      <c r="D89" s="190" t="s">
        <v>150</v>
      </c>
      <c r="E89" s="191" t="s">
        <v>670</v>
      </c>
      <c r="F89" s="192" t="s">
        <v>671</v>
      </c>
      <c r="G89" s="193" t="s">
        <v>664</v>
      </c>
      <c r="H89" s="194">
        <v>1</v>
      </c>
      <c r="I89" s="195"/>
      <c r="J89" s="196">
        <f>ROUND(I89*H89,2)</f>
        <v>0</v>
      </c>
      <c r="K89" s="192" t="s">
        <v>153</v>
      </c>
      <c r="L89" s="41"/>
      <c r="M89" s="197" t="s">
        <v>32</v>
      </c>
      <c r="N89" s="198" t="s">
        <v>52</v>
      </c>
      <c r="O89" s="66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665</v>
      </c>
      <c r="AT89" s="201" t="s">
        <v>150</v>
      </c>
      <c r="AU89" s="201" t="s">
        <v>90</v>
      </c>
      <c r="AY89" s="18" t="s">
        <v>148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8" t="s">
        <v>40</v>
      </c>
      <c r="BK89" s="202">
        <f>ROUND(I89*H89,2)</f>
        <v>0</v>
      </c>
      <c r="BL89" s="18" t="s">
        <v>665</v>
      </c>
      <c r="BM89" s="201" t="s">
        <v>672</v>
      </c>
    </row>
    <row r="90" spans="1:65" s="2" customFormat="1" ht="21.75" customHeight="1">
      <c r="A90" s="36"/>
      <c r="B90" s="37"/>
      <c r="C90" s="190" t="s">
        <v>154</v>
      </c>
      <c r="D90" s="190" t="s">
        <v>150</v>
      </c>
      <c r="E90" s="191" t="s">
        <v>673</v>
      </c>
      <c r="F90" s="192" t="s">
        <v>674</v>
      </c>
      <c r="G90" s="193" t="s">
        <v>664</v>
      </c>
      <c r="H90" s="194">
        <v>1</v>
      </c>
      <c r="I90" s="195"/>
      <c r="J90" s="196">
        <f>ROUND(I90*H90,2)</f>
        <v>0</v>
      </c>
      <c r="K90" s="192" t="s">
        <v>153</v>
      </c>
      <c r="L90" s="41"/>
      <c r="M90" s="197" t="s">
        <v>32</v>
      </c>
      <c r="N90" s="198" t="s">
        <v>52</v>
      </c>
      <c r="O90" s="66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665</v>
      </c>
      <c r="AT90" s="201" t="s">
        <v>150</v>
      </c>
      <c r="AU90" s="201" t="s">
        <v>90</v>
      </c>
      <c r="AY90" s="18" t="s">
        <v>148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8" t="s">
        <v>40</v>
      </c>
      <c r="BK90" s="202">
        <f>ROUND(I90*H90,2)</f>
        <v>0</v>
      </c>
      <c r="BL90" s="18" t="s">
        <v>665</v>
      </c>
      <c r="BM90" s="201" t="s">
        <v>675</v>
      </c>
    </row>
    <row r="91" spans="1:65" s="2" customFormat="1" ht="33" customHeight="1">
      <c r="A91" s="36"/>
      <c r="B91" s="37"/>
      <c r="C91" s="190" t="s">
        <v>176</v>
      </c>
      <c r="D91" s="190" t="s">
        <v>150</v>
      </c>
      <c r="E91" s="191" t="s">
        <v>676</v>
      </c>
      <c r="F91" s="192" t="s">
        <v>677</v>
      </c>
      <c r="G91" s="193" t="s">
        <v>664</v>
      </c>
      <c r="H91" s="194">
        <v>1</v>
      </c>
      <c r="I91" s="195"/>
      <c r="J91" s="196">
        <f>ROUND(I91*H91,2)</f>
        <v>0</v>
      </c>
      <c r="K91" s="192" t="s">
        <v>153</v>
      </c>
      <c r="L91" s="41"/>
      <c r="M91" s="197" t="s">
        <v>32</v>
      </c>
      <c r="N91" s="198" t="s">
        <v>52</v>
      </c>
      <c r="O91" s="66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665</v>
      </c>
      <c r="AT91" s="201" t="s">
        <v>150</v>
      </c>
      <c r="AU91" s="201" t="s">
        <v>90</v>
      </c>
      <c r="AY91" s="18" t="s">
        <v>148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8" t="s">
        <v>40</v>
      </c>
      <c r="BK91" s="202">
        <f>ROUND(I91*H91,2)</f>
        <v>0</v>
      </c>
      <c r="BL91" s="18" t="s">
        <v>665</v>
      </c>
      <c r="BM91" s="201" t="s">
        <v>678</v>
      </c>
    </row>
    <row r="92" spans="1:65" s="12" customFormat="1" ht="22.8" customHeight="1">
      <c r="B92" s="174"/>
      <c r="C92" s="175"/>
      <c r="D92" s="176" t="s">
        <v>80</v>
      </c>
      <c r="E92" s="188" t="s">
        <v>679</v>
      </c>
      <c r="F92" s="188" t="s">
        <v>680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SUM(P93:P97)</f>
        <v>0</v>
      </c>
      <c r="Q92" s="182"/>
      <c r="R92" s="183">
        <f>SUM(R93:R97)</f>
        <v>0</v>
      </c>
      <c r="S92" s="182"/>
      <c r="T92" s="184">
        <f>SUM(T93:T97)</f>
        <v>0</v>
      </c>
      <c r="AR92" s="185" t="s">
        <v>176</v>
      </c>
      <c r="AT92" s="186" t="s">
        <v>80</v>
      </c>
      <c r="AU92" s="186" t="s">
        <v>40</v>
      </c>
      <c r="AY92" s="185" t="s">
        <v>148</v>
      </c>
      <c r="BK92" s="187">
        <f>SUM(BK93:BK97)</f>
        <v>0</v>
      </c>
    </row>
    <row r="93" spans="1:65" s="2" customFormat="1" ht="44.25" customHeight="1">
      <c r="A93" s="36"/>
      <c r="B93" s="37"/>
      <c r="C93" s="190" t="s">
        <v>181</v>
      </c>
      <c r="D93" s="190" t="s">
        <v>150</v>
      </c>
      <c r="E93" s="191" t="s">
        <v>681</v>
      </c>
      <c r="F93" s="192" t="s">
        <v>682</v>
      </c>
      <c r="G93" s="193" t="s">
        <v>664</v>
      </c>
      <c r="H93" s="194">
        <v>1</v>
      </c>
      <c r="I93" s="195"/>
      <c r="J93" s="196">
        <f>ROUND(I93*H93,2)</f>
        <v>0</v>
      </c>
      <c r="K93" s="192" t="s">
        <v>153</v>
      </c>
      <c r="L93" s="41"/>
      <c r="M93" s="197" t="s">
        <v>32</v>
      </c>
      <c r="N93" s="198" t="s">
        <v>52</v>
      </c>
      <c r="O93" s="66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665</v>
      </c>
      <c r="AT93" s="201" t="s">
        <v>150</v>
      </c>
      <c r="AU93" s="201" t="s">
        <v>90</v>
      </c>
      <c r="AY93" s="18" t="s">
        <v>148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8" t="s">
        <v>40</v>
      </c>
      <c r="BK93" s="202">
        <f>ROUND(I93*H93,2)</f>
        <v>0</v>
      </c>
      <c r="BL93" s="18" t="s">
        <v>665</v>
      </c>
      <c r="BM93" s="201" t="s">
        <v>683</v>
      </c>
    </row>
    <row r="94" spans="1:65" s="2" customFormat="1" ht="33" customHeight="1">
      <c r="A94" s="36"/>
      <c r="B94" s="37"/>
      <c r="C94" s="190" t="s">
        <v>188</v>
      </c>
      <c r="D94" s="190" t="s">
        <v>150</v>
      </c>
      <c r="E94" s="191" t="s">
        <v>684</v>
      </c>
      <c r="F94" s="192" t="s">
        <v>685</v>
      </c>
      <c r="G94" s="193" t="s">
        <v>664</v>
      </c>
      <c r="H94" s="194">
        <v>1</v>
      </c>
      <c r="I94" s="195"/>
      <c r="J94" s="196">
        <f>ROUND(I94*H94,2)</f>
        <v>0</v>
      </c>
      <c r="K94" s="192" t="s">
        <v>153</v>
      </c>
      <c r="L94" s="41"/>
      <c r="M94" s="197" t="s">
        <v>32</v>
      </c>
      <c r="N94" s="198" t="s">
        <v>52</v>
      </c>
      <c r="O94" s="66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665</v>
      </c>
      <c r="AT94" s="201" t="s">
        <v>150</v>
      </c>
      <c r="AU94" s="201" t="s">
        <v>90</v>
      </c>
      <c r="AY94" s="18" t="s">
        <v>148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8" t="s">
        <v>40</v>
      </c>
      <c r="BK94" s="202">
        <f>ROUND(I94*H94,2)</f>
        <v>0</v>
      </c>
      <c r="BL94" s="18" t="s">
        <v>665</v>
      </c>
      <c r="BM94" s="201" t="s">
        <v>686</v>
      </c>
    </row>
    <row r="95" spans="1:65" s="2" customFormat="1" ht="21.75" customHeight="1">
      <c r="A95" s="36"/>
      <c r="B95" s="37"/>
      <c r="C95" s="190" t="s">
        <v>194</v>
      </c>
      <c r="D95" s="190" t="s">
        <v>150</v>
      </c>
      <c r="E95" s="191" t="s">
        <v>687</v>
      </c>
      <c r="F95" s="192" t="s">
        <v>688</v>
      </c>
      <c r="G95" s="193" t="s">
        <v>664</v>
      </c>
      <c r="H95" s="194">
        <v>1</v>
      </c>
      <c r="I95" s="195"/>
      <c r="J95" s="196">
        <f>ROUND(I95*H95,2)</f>
        <v>0</v>
      </c>
      <c r="K95" s="192" t="s">
        <v>153</v>
      </c>
      <c r="L95" s="41"/>
      <c r="M95" s="197" t="s">
        <v>32</v>
      </c>
      <c r="N95" s="198" t="s">
        <v>52</v>
      </c>
      <c r="O95" s="66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665</v>
      </c>
      <c r="AT95" s="201" t="s">
        <v>150</v>
      </c>
      <c r="AU95" s="201" t="s">
        <v>90</v>
      </c>
      <c r="AY95" s="18" t="s">
        <v>148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8" t="s">
        <v>40</v>
      </c>
      <c r="BK95" s="202">
        <f>ROUND(I95*H95,2)</f>
        <v>0</v>
      </c>
      <c r="BL95" s="18" t="s">
        <v>665</v>
      </c>
      <c r="BM95" s="201" t="s">
        <v>689</v>
      </c>
    </row>
    <row r="96" spans="1:65" s="2" customFormat="1" ht="21.75" customHeight="1">
      <c r="A96" s="36"/>
      <c r="B96" s="37"/>
      <c r="C96" s="190" t="s">
        <v>201</v>
      </c>
      <c r="D96" s="190" t="s">
        <v>150</v>
      </c>
      <c r="E96" s="191" t="s">
        <v>690</v>
      </c>
      <c r="F96" s="192" t="s">
        <v>691</v>
      </c>
      <c r="G96" s="193" t="s">
        <v>664</v>
      </c>
      <c r="H96" s="194">
        <v>1</v>
      </c>
      <c r="I96" s="195"/>
      <c r="J96" s="196">
        <f>ROUND(I96*H96,2)</f>
        <v>0</v>
      </c>
      <c r="K96" s="192" t="s">
        <v>153</v>
      </c>
      <c r="L96" s="41"/>
      <c r="M96" s="197" t="s">
        <v>32</v>
      </c>
      <c r="N96" s="198" t="s">
        <v>52</v>
      </c>
      <c r="O96" s="66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665</v>
      </c>
      <c r="AT96" s="201" t="s">
        <v>150</v>
      </c>
      <c r="AU96" s="201" t="s">
        <v>90</v>
      </c>
      <c r="AY96" s="18" t="s">
        <v>148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8" t="s">
        <v>40</v>
      </c>
      <c r="BK96" s="202">
        <f>ROUND(I96*H96,2)</f>
        <v>0</v>
      </c>
      <c r="BL96" s="18" t="s">
        <v>665</v>
      </c>
      <c r="BM96" s="201" t="s">
        <v>692</v>
      </c>
    </row>
    <row r="97" spans="1:65" s="2" customFormat="1" ht="21.75" customHeight="1">
      <c r="A97" s="36"/>
      <c r="B97" s="37"/>
      <c r="C97" s="190" t="s">
        <v>210</v>
      </c>
      <c r="D97" s="190" t="s">
        <v>150</v>
      </c>
      <c r="E97" s="191" t="s">
        <v>693</v>
      </c>
      <c r="F97" s="192" t="s">
        <v>694</v>
      </c>
      <c r="G97" s="193" t="s">
        <v>664</v>
      </c>
      <c r="H97" s="194">
        <v>1</v>
      </c>
      <c r="I97" s="195"/>
      <c r="J97" s="196">
        <f>ROUND(I97*H97,2)</f>
        <v>0</v>
      </c>
      <c r="K97" s="192" t="s">
        <v>153</v>
      </c>
      <c r="L97" s="41"/>
      <c r="M97" s="197" t="s">
        <v>32</v>
      </c>
      <c r="N97" s="198" t="s">
        <v>52</v>
      </c>
      <c r="O97" s="66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665</v>
      </c>
      <c r="AT97" s="201" t="s">
        <v>150</v>
      </c>
      <c r="AU97" s="201" t="s">
        <v>90</v>
      </c>
      <c r="AY97" s="18" t="s">
        <v>148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8" t="s">
        <v>40</v>
      </c>
      <c r="BK97" s="202">
        <f>ROUND(I97*H97,2)</f>
        <v>0</v>
      </c>
      <c r="BL97" s="18" t="s">
        <v>665</v>
      </c>
      <c r="BM97" s="201" t="s">
        <v>695</v>
      </c>
    </row>
    <row r="98" spans="1:65" s="12" customFormat="1" ht="22.8" customHeight="1">
      <c r="B98" s="174"/>
      <c r="C98" s="175"/>
      <c r="D98" s="176" t="s">
        <v>80</v>
      </c>
      <c r="E98" s="188" t="s">
        <v>696</v>
      </c>
      <c r="F98" s="188" t="s">
        <v>697</v>
      </c>
      <c r="G98" s="175"/>
      <c r="H98" s="175"/>
      <c r="I98" s="178"/>
      <c r="J98" s="189">
        <f>BK98</f>
        <v>0</v>
      </c>
      <c r="K98" s="175"/>
      <c r="L98" s="180"/>
      <c r="M98" s="181"/>
      <c r="N98" s="182"/>
      <c r="O98" s="182"/>
      <c r="P98" s="183">
        <f>SUM(P99:P103)</f>
        <v>0</v>
      </c>
      <c r="Q98" s="182"/>
      <c r="R98" s="183">
        <f>SUM(R99:R103)</f>
        <v>0</v>
      </c>
      <c r="S98" s="182"/>
      <c r="T98" s="184">
        <f>SUM(T99:T103)</f>
        <v>0</v>
      </c>
      <c r="AR98" s="185" t="s">
        <v>176</v>
      </c>
      <c r="AT98" s="186" t="s">
        <v>80</v>
      </c>
      <c r="AU98" s="186" t="s">
        <v>40</v>
      </c>
      <c r="AY98" s="185" t="s">
        <v>148</v>
      </c>
      <c r="BK98" s="187">
        <f>SUM(BK99:BK103)</f>
        <v>0</v>
      </c>
    </row>
    <row r="99" spans="1:65" s="2" customFormat="1" ht="16.5" customHeight="1">
      <c r="A99" s="36"/>
      <c r="B99" s="37"/>
      <c r="C99" s="190" t="s">
        <v>218</v>
      </c>
      <c r="D99" s="190" t="s">
        <v>150</v>
      </c>
      <c r="E99" s="191" t="s">
        <v>698</v>
      </c>
      <c r="F99" s="192" t="s">
        <v>699</v>
      </c>
      <c r="G99" s="193" t="s">
        <v>664</v>
      </c>
      <c r="H99" s="194">
        <v>1</v>
      </c>
      <c r="I99" s="195"/>
      <c r="J99" s="196">
        <f>ROUND(I99*H99,2)</f>
        <v>0</v>
      </c>
      <c r="K99" s="192" t="s">
        <v>153</v>
      </c>
      <c r="L99" s="41"/>
      <c r="M99" s="197" t="s">
        <v>32</v>
      </c>
      <c r="N99" s="198" t="s">
        <v>52</v>
      </c>
      <c r="O99" s="66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665</v>
      </c>
      <c r="AT99" s="201" t="s">
        <v>150</v>
      </c>
      <c r="AU99" s="201" t="s">
        <v>90</v>
      </c>
      <c r="AY99" s="18" t="s">
        <v>148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8" t="s">
        <v>40</v>
      </c>
      <c r="BK99" s="202">
        <f>ROUND(I99*H99,2)</f>
        <v>0</v>
      </c>
      <c r="BL99" s="18" t="s">
        <v>665</v>
      </c>
      <c r="BM99" s="201" t="s">
        <v>700</v>
      </c>
    </row>
    <row r="100" spans="1:65" s="2" customFormat="1" ht="21.75" customHeight="1">
      <c r="A100" s="36"/>
      <c r="B100" s="37"/>
      <c r="C100" s="190" t="s">
        <v>223</v>
      </c>
      <c r="D100" s="190" t="s">
        <v>150</v>
      </c>
      <c r="E100" s="191" t="s">
        <v>701</v>
      </c>
      <c r="F100" s="192" t="s">
        <v>702</v>
      </c>
      <c r="G100" s="193" t="s">
        <v>664</v>
      </c>
      <c r="H100" s="194">
        <v>1</v>
      </c>
      <c r="I100" s="195"/>
      <c r="J100" s="196">
        <f>ROUND(I100*H100,2)</f>
        <v>0</v>
      </c>
      <c r="K100" s="192" t="s">
        <v>153</v>
      </c>
      <c r="L100" s="41"/>
      <c r="M100" s="197" t="s">
        <v>32</v>
      </c>
      <c r="N100" s="198" t="s">
        <v>52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665</v>
      </c>
      <c r="AT100" s="201" t="s">
        <v>150</v>
      </c>
      <c r="AU100" s="201" t="s">
        <v>90</v>
      </c>
      <c r="AY100" s="18" t="s">
        <v>148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8" t="s">
        <v>40</v>
      </c>
      <c r="BK100" s="202">
        <f>ROUND(I100*H100,2)</f>
        <v>0</v>
      </c>
      <c r="BL100" s="18" t="s">
        <v>665</v>
      </c>
      <c r="BM100" s="201" t="s">
        <v>703</v>
      </c>
    </row>
    <row r="101" spans="1:65" s="2" customFormat="1" ht="21.75" customHeight="1">
      <c r="A101" s="36"/>
      <c r="B101" s="37"/>
      <c r="C101" s="190" t="s">
        <v>228</v>
      </c>
      <c r="D101" s="190" t="s">
        <v>150</v>
      </c>
      <c r="E101" s="191" t="s">
        <v>704</v>
      </c>
      <c r="F101" s="192" t="s">
        <v>705</v>
      </c>
      <c r="G101" s="193" t="s">
        <v>664</v>
      </c>
      <c r="H101" s="194">
        <v>1</v>
      </c>
      <c r="I101" s="195"/>
      <c r="J101" s="196">
        <f>ROUND(I101*H101,2)</f>
        <v>0</v>
      </c>
      <c r="K101" s="192" t="s">
        <v>153</v>
      </c>
      <c r="L101" s="41"/>
      <c r="M101" s="197" t="s">
        <v>32</v>
      </c>
      <c r="N101" s="198" t="s">
        <v>52</v>
      </c>
      <c r="O101" s="66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665</v>
      </c>
      <c r="AT101" s="201" t="s">
        <v>150</v>
      </c>
      <c r="AU101" s="201" t="s">
        <v>90</v>
      </c>
      <c r="AY101" s="18" t="s">
        <v>148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8" t="s">
        <v>40</v>
      </c>
      <c r="BK101" s="202">
        <f>ROUND(I101*H101,2)</f>
        <v>0</v>
      </c>
      <c r="BL101" s="18" t="s">
        <v>665</v>
      </c>
      <c r="BM101" s="201" t="s">
        <v>706</v>
      </c>
    </row>
    <row r="102" spans="1:65" s="2" customFormat="1" ht="16.5" customHeight="1">
      <c r="A102" s="36"/>
      <c r="B102" s="37"/>
      <c r="C102" s="190" t="s">
        <v>235</v>
      </c>
      <c r="D102" s="190" t="s">
        <v>150</v>
      </c>
      <c r="E102" s="191" t="s">
        <v>707</v>
      </c>
      <c r="F102" s="192" t="s">
        <v>708</v>
      </c>
      <c r="G102" s="193" t="s">
        <v>664</v>
      </c>
      <c r="H102" s="194">
        <v>1</v>
      </c>
      <c r="I102" s="195"/>
      <c r="J102" s="196">
        <f>ROUND(I102*H102,2)</f>
        <v>0</v>
      </c>
      <c r="K102" s="192" t="s">
        <v>153</v>
      </c>
      <c r="L102" s="41"/>
      <c r="M102" s="197" t="s">
        <v>32</v>
      </c>
      <c r="N102" s="198" t="s">
        <v>52</v>
      </c>
      <c r="O102" s="66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665</v>
      </c>
      <c r="AT102" s="201" t="s">
        <v>150</v>
      </c>
      <c r="AU102" s="201" t="s">
        <v>90</v>
      </c>
      <c r="AY102" s="18" t="s">
        <v>148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8" t="s">
        <v>40</v>
      </c>
      <c r="BK102" s="202">
        <f>ROUND(I102*H102,2)</f>
        <v>0</v>
      </c>
      <c r="BL102" s="18" t="s">
        <v>665</v>
      </c>
      <c r="BM102" s="201" t="s">
        <v>709</v>
      </c>
    </row>
    <row r="103" spans="1:65" s="2" customFormat="1" ht="21.75" customHeight="1">
      <c r="A103" s="36"/>
      <c r="B103" s="37"/>
      <c r="C103" s="190" t="s">
        <v>8</v>
      </c>
      <c r="D103" s="190" t="s">
        <v>150</v>
      </c>
      <c r="E103" s="191" t="s">
        <v>710</v>
      </c>
      <c r="F103" s="192" t="s">
        <v>711</v>
      </c>
      <c r="G103" s="193" t="s">
        <v>664</v>
      </c>
      <c r="H103" s="194">
        <v>1</v>
      </c>
      <c r="I103" s="195"/>
      <c r="J103" s="196">
        <f>ROUND(I103*H103,2)</f>
        <v>0</v>
      </c>
      <c r="K103" s="192" t="s">
        <v>153</v>
      </c>
      <c r="L103" s="41"/>
      <c r="M103" s="197" t="s">
        <v>32</v>
      </c>
      <c r="N103" s="198" t="s">
        <v>52</v>
      </c>
      <c r="O103" s="66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665</v>
      </c>
      <c r="AT103" s="201" t="s">
        <v>150</v>
      </c>
      <c r="AU103" s="201" t="s">
        <v>90</v>
      </c>
      <c r="AY103" s="18" t="s">
        <v>148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8" t="s">
        <v>40</v>
      </c>
      <c r="BK103" s="202">
        <f>ROUND(I103*H103,2)</f>
        <v>0</v>
      </c>
      <c r="BL103" s="18" t="s">
        <v>665</v>
      </c>
      <c r="BM103" s="201" t="s">
        <v>712</v>
      </c>
    </row>
    <row r="104" spans="1:65" s="12" customFormat="1" ht="22.8" customHeight="1">
      <c r="B104" s="174"/>
      <c r="C104" s="175"/>
      <c r="D104" s="176" t="s">
        <v>80</v>
      </c>
      <c r="E104" s="188" t="s">
        <v>713</v>
      </c>
      <c r="F104" s="188" t="s">
        <v>714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P105</f>
        <v>0</v>
      </c>
      <c r="Q104" s="182"/>
      <c r="R104" s="183">
        <f>R105</f>
        <v>0</v>
      </c>
      <c r="S104" s="182"/>
      <c r="T104" s="184">
        <f>T105</f>
        <v>0</v>
      </c>
      <c r="AR104" s="185" t="s">
        <v>176</v>
      </c>
      <c r="AT104" s="186" t="s">
        <v>80</v>
      </c>
      <c r="AU104" s="186" t="s">
        <v>40</v>
      </c>
      <c r="AY104" s="185" t="s">
        <v>148</v>
      </c>
      <c r="BK104" s="187">
        <f>BK105</f>
        <v>0</v>
      </c>
    </row>
    <row r="105" spans="1:65" s="2" customFormat="1" ht="21.75" customHeight="1">
      <c r="A105" s="36"/>
      <c r="B105" s="37"/>
      <c r="C105" s="190" t="s">
        <v>247</v>
      </c>
      <c r="D105" s="190" t="s">
        <v>150</v>
      </c>
      <c r="E105" s="191" t="s">
        <v>715</v>
      </c>
      <c r="F105" s="192" t="s">
        <v>716</v>
      </c>
      <c r="G105" s="193" t="s">
        <v>664</v>
      </c>
      <c r="H105" s="194">
        <v>1</v>
      </c>
      <c r="I105" s="195"/>
      <c r="J105" s="196">
        <f>ROUND(I105*H105,2)</f>
        <v>0</v>
      </c>
      <c r="K105" s="192" t="s">
        <v>153</v>
      </c>
      <c r="L105" s="41"/>
      <c r="M105" s="253" t="s">
        <v>32</v>
      </c>
      <c r="N105" s="254" t="s">
        <v>52</v>
      </c>
      <c r="O105" s="255"/>
      <c r="P105" s="256">
        <f>O105*H105</f>
        <v>0</v>
      </c>
      <c r="Q105" s="256">
        <v>0</v>
      </c>
      <c r="R105" s="256">
        <f>Q105*H105</f>
        <v>0</v>
      </c>
      <c r="S105" s="256">
        <v>0</v>
      </c>
      <c r="T105" s="25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665</v>
      </c>
      <c r="AT105" s="201" t="s">
        <v>150</v>
      </c>
      <c r="AU105" s="201" t="s">
        <v>90</v>
      </c>
      <c r="AY105" s="18" t="s">
        <v>148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8" t="s">
        <v>40</v>
      </c>
      <c r="BK105" s="202">
        <f>ROUND(I105*H105,2)</f>
        <v>0</v>
      </c>
      <c r="BL105" s="18" t="s">
        <v>665</v>
      </c>
      <c r="BM105" s="201" t="s">
        <v>717</v>
      </c>
    </row>
    <row r="106" spans="1:65" s="2" customFormat="1" ht="6.9" customHeight="1">
      <c r="A106" s="36"/>
      <c r="B106" s="49"/>
      <c r="C106" s="50"/>
      <c r="D106" s="50"/>
      <c r="E106" s="50"/>
      <c r="F106" s="50"/>
      <c r="G106" s="50"/>
      <c r="H106" s="50"/>
      <c r="I106" s="139"/>
      <c r="J106" s="50"/>
      <c r="K106" s="50"/>
      <c r="L106" s="41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algorithmName="SHA-512" hashValue="r41oF6Wq1MVMEN6yKssQcz91VZx3iogtWZptfy0c4VkYs2CRFUTMV5d95q6dQBtNQzs0H2VlWiud0GzAJxn5Vw==" saltValue="yewsr0D1eKc2o7DMl0MNbwOfyZV8BXHSbFK5JQ3UqJshtn4QJfPB8L4uVhy5Aihptt4mP8ijcHJBoTd7rW4QOg==" spinCount="100000" sheet="1" objects="1" scenarios="1" formatColumns="0" formatRows="0" autoFilter="0"/>
  <autoFilter ref="C83:K105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86" fitToHeight="100" orientation="landscape" blackAndWhite="1" r:id="rId1"/>
  <headerFooter>
    <oddHeader>&amp;LBENEŠOV - DOPRAVNÍ OPATŘENÍ U NÁDRAŽÍ - PRODLOŽENÍ (MĚSTO-IROP)</oddHeader>
    <oddFooter>&amp;LVON - Vedlejší a ostatní náklady&amp;CStrana &amp;P z &amp;N&amp;RPoložkový soupis prací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5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130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5"/>
      <c r="C3" s="106"/>
      <c r="D3" s="106"/>
      <c r="E3" s="106"/>
      <c r="F3" s="106"/>
      <c r="G3" s="106"/>
      <c r="H3" s="21"/>
    </row>
    <row r="4" spans="1:8" s="1" customFormat="1" ht="24.9" customHeight="1">
      <c r="B4" s="21"/>
      <c r="C4" s="108" t="s">
        <v>718</v>
      </c>
      <c r="H4" s="21"/>
    </row>
    <row r="5" spans="1:8" s="1" customFormat="1" ht="12" customHeight="1">
      <c r="B5" s="21"/>
      <c r="C5" s="258" t="s">
        <v>13</v>
      </c>
      <c r="D5" s="396" t="s">
        <v>14</v>
      </c>
      <c r="E5" s="389"/>
      <c r="F5" s="389"/>
      <c r="H5" s="21"/>
    </row>
    <row r="6" spans="1:8" s="1" customFormat="1" ht="36.9" customHeight="1">
      <c r="B6" s="21"/>
      <c r="C6" s="259" t="s">
        <v>16</v>
      </c>
      <c r="D6" s="400" t="s">
        <v>17</v>
      </c>
      <c r="E6" s="389"/>
      <c r="F6" s="389"/>
      <c r="H6" s="21"/>
    </row>
    <row r="7" spans="1:8" s="1" customFormat="1" ht="16.5" customHeight="1">
      <c r="B7" s="21"/>
      <c r="C7" s="110" t="s">
        <v>24</v>
      </c>
      <c r="D7" s="115" t="str">
        <f>'Rekapitulace stavby'!AN8</f>
        <v>25. 9. 2019</v>
      </c>
      <c r="H7" s="21"/>
    </row>
    <row r="8" spans="1:8" s="2" customFormat="1" ht="10.8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62"/>
      <c r="B9" s="260"/>
      <c r="C9" s="261" t="s">
        <v>62</v>
      </c>
      <c r="D9" s="262" t="s">
        <v>63</v>
      </c>
      <c r="E9" s="262" t="s">
        <v>135</v>
      </c>
      <c r="F9" s="263" t="s">
        <v>719</v>
      </c>
      <c r="G9" s="162"/>
      <c r="H9" s="260"/>
    </row>
    <row r="10" spans="1:8" s="2" customFormat="1" ht="26.4" customHeight="1">
      <c r="A10" s="36"/>
      <c r="B10" s="41"/>
      <c r="C10" s="264" t="s">
        <v>720</v>
      </c>
      <c r="D10" s="264" t="s">
        <v>87</v>
      </c>
      <c r="E10" s="36"/>
      <c r="F10" s="36"/>
      <c r="G10" s="36"/>
      <c r="H10" s="41"/>
    </row>
    <row r="11" spans="1:8" s="2" customFormat="1" ht="16.8" customHeight="1">
      <c r="A11" s="36"/>
      <c r="B11" s="41"/>
      <c r="C11" s="265" t="s">
        <v>97</v>
      </c>
      <c r="D11" s="266" t="s">
        <v>98</v>
      </c>
      <c r="E11" s="267" t="s">
        <v>99</v>
      </c>
      <c r="F11" s="268">
        <v>220.58</v>
      </c>
      <c r="G11" s="36"/>
      <c r="H11" s="41"/>
    </row>
    <row r="12" spans="1:8" s="2" customFormat="1" ht="16.8" customHeight="1">
      <c r="A12" s="36"/>
      <c r="B12" s="41"/>
      <c r="C12" s="269" t="s">
        <v>32</v>
      </c>
      <c r="D12" s="269" t="s">
        <v>721</v>
      </c>
      <c r="E12" s="18" t="s">
        <v>32</v>
      </c>
      <c r="F12" s="270">
        <v>220.58</v>
      </c>
      <c r="G12" s="36"/>
      <c r="H12" s="41"/>
    </row>
    <row r="13" spans="1:8" s="2" customFormat="1" ht="16.8" customHeight="1">
      <c r="A13" s="36"/>
      <c r="B13" s="41"/>
      <c r="C13" s="271" t="s">
        <v>722</v>
      </c>
      <c r="D13" s="36"/>
      <c r="E13" s="36"/>
      <c r="F13" s="36"/>
      <c r="G13" s="36"/>
      <c r="H13" s="41"/>
    </row>
    <row r="14" spans="1:8" s="2" customFormat="1" ht="16.8" customHeight="1">
      <c r="A14" s="36"/>
      <c r="B14" s="41"/>
      <c r="C14" s="269" t="s">
        <v>345</v>
      </c>
      <c r="D14" s="269" t="s">
        <v>723</v>
      </c>
      <c r="E14" s="18" t="s">
        <v>99</v>
      </c>
      <c r="F14" s="270">
        <v>220.58</v>
      </c>
      <c r="G14" s="36"/>
      <c r="H14" s="41"/>
    </row>
    <row r="15" spans="1:8" s="2" customFormat="1" ht="16.8" customHeight="1">
      <c r="A15" s="36"/>
      <c r="B15" s="41"/>
      <c r="C15" s="265" t="s">
        <v>102</v>
      </c>
      <c r="D15" s="266" t="s">
        <v>103</v>
      </c>
      <c r="E15" s="267" t="s">
        <v>99</v>
      </c>
      <c r="F15" s="268">
        <v>222.43</v>
      </c>
      <c r="G15" s="36"/>
      <c r="H15" s="41"/>
    </row>
    <row r="16" spans="1:8" s="2" customFormat="1" ht="16.8" customHeight="1">
      <c r="A16" s="36"/>
      <c r="B16" s="41"/>
      <c r="C16" s="269" t="s">
        <v>32</v>
      </c>
      <c r="D16" s="269" t="s">
        <v>724</v>
      </c>
      <c r="E16" s="18" t="s">
        <v>32</v>
      </c>
      <c r="F16" s="270">
        <v>222.43</v>
      </c>
      <c r="G16" s="36"/>
      <c r="H16" s="41"/>
    </row>
    <row r="17" spans="1:8" s="2" customFormat="1" ht="16.8" customHeight="1">
      <c r="A17" s="36"/>
      <c r="B17" s="41"/>
      <c r="C17" s="271" t="s">
        <v>722</v>
      </c>
      <c r="D17" s="36"/>
      <c r="E17" s="36"/>
      <c r="F17" s="36"/>
      <c r="G17" s="36"/>
      <c r="H17" s="41"/>
    </row>
    <row r="18" spans="1:8" s="2" customFormat="1" ht="16.8" customHeight="1">
      <c r="A18" s="36"/>
      <c r="B18" s="41"/>
      <c r="C18" s="269" t="s">
        <v>331</v>
      </c>
      <c r="D18" s="269" t="s">
        <v>725</v>
      </c>
      <c r="E18" s="18" t="s">
        <v>99</v>
      </c>
      <c r="F18" s="270">
        <v>222.43</v>
      </c>
      <c r="G18" s="36"/>
      <c r="H18" s="41"/>
    </row>
    <row r="19" spans="1:8" s="2" customFormat="1" ht="16.8" customHeight="1">
      <c r="A19" s="36"/>
      <c r="B19" s="41"/>
      <c r="C19" s="265" t="s">
        <v>106</v>
      </c>
      <c r="D19" s="266" t="s">
        <v>107</v>
      </c>
      <c r="E19" s="267" t="s">
        <v>108</v>
      </c>
      <c r="F19" s="268">
        <v>9.27</v>
      </c>
      <c r="G19" s="36"/>
      <c r="H19" s="41"/>
    </row>
    <row r="20" spans="1:8" s="2" customFormat="1" ht="16.8" customHeight="1">
      <c r="A20" s="36"/>
      <c r="B20" s="41"/>
      <c r="C20" s="269" t="s">
        <v>32</v>
      </c>
      <c r="D20" s="269" t="s">
        <v>726</v>
      </c>
      <c r="E20" s="18" t="s">
        <v>32</v>
      </c>
      <c r="F20" s="270">
        <v>9.27</v>
      </c>
      <c r="G20" s="36"/>
      <c r="H20" s="41"/>
    </row>
    <row r="21" spans="1:8" s="2" customFormat="1" ht="16.8" customHeight="1">
      <c r="A21" s="36"/>
      <c r="B21" s="41"/>
      <c r="C21" s="271" t="s">
        <v>722</v>
      </c>
      <c r="D21" s="36"/>
      <c r="E21" s="36"/>
      <c r="F21" s="36"/>
      <c r="G21" s="36"/>
      <c r="H21" s="41"/>
    </row>
    <row r="22" spans="1:8" s="2" customFormat="1" ht="16.8" customHeight="1">
      <c r="A22" s="36"/>
      <c r="B22" s="41"/>
      <c r="C22" s="269" t="s">
        <v>299</v>
      </c>
      <c r="D22" s="269" t="s">
        <v>727</v>
      </c>
      <c r="E22" s="18" t="s">
        <v>108</v>
      </c>
      <c r="F22" s="270">
        <v>9.27</v>
      </c>
      <c r="G22" s="36"/>
      <c r="H22" s="41"/>
    </row>
    <row r="23" spans="1:8" s="2" customFormat="1" ht="16.8" customHeight="1">
      <c r="A23" s="36"/>
      <c r="B23" s="41"/>
      <c r="C23" s="265" t="s">
        <v>110</v>
      </c>
      <c r="D23" s="266" t="s">
        <v>111</v>
      </c>
      <c r="E23" s="267" t="s">
        <v>108</v>
      </c>
      <c r="F23" s="268">
        <v>77.2</v>
      </c>
      <c r="G23" s="36"/>
      <c r="H23" s="41"/>
    </row>
    <row r="24" spans="1:8" s="2" customFormat="1" ht="16.8" customHeight="1">
      <c r="A24" s="36"/>
      <c r="B24" s="41"/>
      <c r="C24" s="269" t="s">
        <v>32</v>
      </c>
      <c r="D24" s="269" t="s">
        <v>728</v>
      </c>
      <c r="E24" s="18" t="s">
        <v>32</v>
      </c>
      <c r="F24" s="270">
        <v>77.2</v>
      </c>
      <c r="G24" s="36"/>
      <c r="H24" s="41"/>
    </row>
    <row r="25" spans="1:8" s="2" customFormat="1" ht="16.8" customHeight="1">
      <c r="A25" s="36"/>
      <c r="B25" s="41"/>
      <c r="C25" s="271" t="s">
        <v>722</v>
      </c>
      <c r="D25" s="36"/>
      <c r="E25" s="36"/>
      <c r="F25" s="36"/>
      <c r="G25" s="36"/>
      <c r="H25" s="41"/>
    </row>
    <row r="26" spans="1:8" s="2" customFormat="1" ht="16.8" customHeight="1">
      <c r="A26" s="36"/>
      <c r="B26" s="41"/>
      <c r="C26" s="269" t="s">
        <v>195</v>
      </c>
      <c r="D26" s="269" t="s">
        <v>729</v>
      </c>
      <c r="E26" s="18" t="s">
        <v>184</v>
      </c>
      <c r="F26" s="270">
        <v>15.44</v>
      </c>
      <c r="G26" s="36"/>
      <c r="H26" s="41"/>
    </row>
    <row r="27" spans="1:8" s="2" customFormat="1" ht="16.8" customHeight="1">
      <c r="A27" s="36"/>
      <c r="B27" s="41"/>
      <c r="C27" s="269" t="s">
        <v>211</v>
      </c>
      <c r="D27" s="269" t="s">
        <v>730</v>
      </c>
      <c r="E27" s="18" t="s">
        <v>108</v>
      </c>
      <c r="F27" s="270">
        <v>77.2</v>
      </c>
      <c r="G27" s="36"/>
      <c r="H27" s="41"/>
    </row>
    <row r="28" spans="1:8" s="2" customFormat="1" ht="16.8" customHeight="1">
      <c r="A28" s="36"/>
      <c r="B28" s="41"/>
      <c r="C28" s="269" t="s">
        <v>219</v>
      </c>
      <c r="D28" s="269" t="s">
        <v>731</v>
      </c>
      <c r="E28" s="18" t="s">
        <v>108</v>
      </c>
      <c r="F28" s="270">
        <v>77.2</v>
      </c>
      <c r="G28" s="36"/>
      <c r="H28" s="41"/>
    </row>
    <row r="29" spans="1:8" s="2" customFormat="1" ht="16.8" customHeight="1">
      <c r="A29" s="36"/>
      <c r="B29" s="41"/>
      <c r="C29" s="269" t="s">
        <v>224</v>
      </c>
      <c r="D29" s="269" t="s">
        <v>732</v>
      </c>
      <c r="E29" s="18" t="s">
        <v>108</v>
      </c>
      <c r="F29" s="270">
        <v>77.2</v>
      </c>
      <c r="G29" s="36"/>
      <c r="H29" s="41"/>
    </row>
    <row r="30" spans="1:8" s="2" customFormat="1" ht="16.8" customHeight="1">
      <c r="A30" s="36"/>
      <c r="B30" s="41"/>
      <c r="C30" s="269" t="s">
        <v>242</v>
      </c>
      <c r="D30" s="269" t="s">
        <v>733</v>
      </c>
      <c r="E30" s="18" t="s">
        <v>108</v>
      </c>
      <c r="F30" s="270">
        <v>154.4</v>
      </c>
      <c r="G30" s="36"/>
      <c r="H30" s="41"/>
    </row>
    <row r="31" spans="1:8" s="2" customFormat="1" ht="16.8" customHeight="1">
      <c r="A31" s="36"/>
      <c r="B31" s="41"/>
      <c r="C31" s="269" t="s">
        <v>248</v>
      </c>
      <c r="D31" s="269" t="s">
        <v>734</v>
      </c>
      <c r="E31" s="18" t="s">
        <v>108</v>
      </c>
      <c r="F31" s="270">
        <v>231.6</v>
      </c>
      <c r="G31" s="36"/>
      <c r="H31" s="41"/>
    </row>
    <row r="32" spans="1:8" s="2" customFormat="1" ht="16.8" customHeight="1">
      <c r="A32" s="36"/>
      <c r="B32" s="41"/>
      <c r="C32" s="269" t="s">
        <v>253</v>
      </c>
      <c r="D32" s="269" t="s">
        <v>735</v>
      </c>
      <c r="E32" s="18" t="s">
        <v>108</v>
      </c>
      <c r="F32" s="270">
        <v>77.2</v>
      </c>
      <c r="G32" s="36"/>
      <c r="H32" s="41"/>
    </row>
    <row r="33" spans="1:8" s="2" customFormat="1" ht="16.8" customHeight="1">
      <c r="A33" s="36"/>
      <c r="B33" s="41"/>
      <c r="C33" s="269" t="s">
        <v>263</v>
      </c>
      <c r="D33" s="269" t="s">
        <v>736</v>
      </c>
      <c r="E33" s="18" t="s">
        <v>108</v>
      </c>
      <c r="F33" s="270">
        <v>77.2</v>
      </c>
      <c r="G33" s="36"/>
      <c r="H33" s="41"/>
    </row>
    <row r="34" spans="1:8" s="2" customFormat="1" ht="16.8" customHeight="1">
      <c r="A34" s="36"/>
      <c r="B34" s="41"/>
      <c r="C34" s="269" t="s">
        <v>269</v>
      </c>
      <c r="D34" s="269" t="s">
        <v>737</v>
      </c>
      <c r="E34" s="18" t="s">
        <v>184</v>
      </c>
      <c r="F34" s="270">
        <v>1.1579999999999999</v>
      </c>
      <c r="G34" s="36"/>
      <c r="H34" s="41"/>
    </row>
    <row r="35" spans="1:8" s="2" customFormat="1" ht="16.8" customHeight="1">
      <c r="A35" s="36"/>
      <c r="B35" s="41"/>
      <c r="C35" s="269" t="s">
        <v>203</v>
      </c>
      <c r="D35" s="269" t="s">
        <v>204</v>
      </c>
      <c r="E35" s="18" t="s">
        <v>205</v>
      </c>
      <c r="F35" s="270">
        <v>1.7330000000000001</v>
      </c>
      <c r="G35" s="36"/>
      <c r="H35" s="41"/>
    </row>
    <row r="36" spans="1:8" s="2" customFormat="1" ht="16.8" customHeight="1">
      <c r="A36" s="36"/>
      <c r="B36" s="41"/>
      <c r="C36" s="265" t="s">
        <v>113</v>
      </c>
      <c r="D36" s="266" t="s">
        <v>114</v>
      </c>
      <c r="E36" s="267" t="s">
        <v>108</v>
      </c>
      <c r="F36" s="268">
        <v>356.14</v>
      </c>
      <c r="G36" s="36"/>
      <c r="H36" s="41"/>
    </row>
    <row r="37" spans="1:8" s="2" customFormat="1" ht="16.8" customHeight="1">
      <c r="A37" s="36"/>
      <c r="B37" s="41"/>
      <c r="C37" s="269" t="s">
        <v>32</v>
      </c>
      <c r="D37" s="269" t="s">
        <v>738</v>
      </c>
      <c r="E37" s="18" t="s">
        <v>32</v>
      </c>
      <c r="F37" s="270">
        <v>356.14</v>
      </c>
      <c r="G37" s="36"/>
      <c r="H37" s="41"/>
    </row>
    <row r="38" spans="1:8" s="2" customFormat="1" ht="16.8" customHeight="1">
      <c r="A38" s="36"/>
      <c r="B38" s="41"/>
      <c r="C38" s="271" t="s">
        <v>722</v>
      </c>
      <c r="D38" s="36"/>
      <c r="E38" s="36"/>
      <c r="F38" s="36"/>
      <c r="G38" s="36"/>
      <c r="H38" s="41"/>
    </row>
    <row r="39" spans="1:8" s="2" customFormat="1" ht="16.8" customHeight="1">
      <c r="A39" s="36"/>
      <c r="B39" s="41"/>
      <c r="C39" s="269" t="s">
        <v>236</v>
      </c>
      <c r="D39" s="269" t="s">
        <v>739</v>
      </c>
      <c r="E39" s="18" t="s">
        <v>108</v>
      </c>
      <c r="F39" s="270">
        <v>362.47</v>
      </c>
      <c r="G39" s="36"/>
      <c r="H39" s="41"/>
    </row>
    <row r="40" spans="1:8" s="2" customFormat="1" ht="16.8" customHeight="1">
      <c r="A40" s="36"/>
      <c r="B40" s="41"/>
      <c r="C40" s="269" t="s">
        <v>284</v>
      </c>
      <c r="D40" s="269" t="s">
        <v>740</v>
      </c>
      <c r="E40" s="18" t="s">
        <v>108</v>
      </c>
      <c r="F40" s="270">
        <v>362.47</v>
      </c>
      <c r="G40" s="36"/>
      <c r="H40" s="41"/>
    </row>
    <row r="41" spans="1:8" s="2" customFormat="1" ht="16.8" customHeight="1">
      <c r="A41" s="36"/>
      <c r="B41" s="41"/>
      <c r="C41" s="269" t="s">
        <v>290</v>
      </c>
      <c r="D41" s="269" t="s">
        <v>741</v>
      </c>
      <c r="E41" s="18" t="s">
        <v>108</v>
      </c>
      <c r="F41" s="270">
        <v>362.47</v>
      </c>
      <c r="G41" s="36"/>
      <c r="H41" s="41"/>
    </row>
    <row r="42" spans="1:8" s="2" customFormat="1" ht="16.8" customHeight="1">
      <c r="A42" s="36"/>
      <c r="B42" s="41"/>
      <c r="C42" s="269" t="s">
        <v>294</v>
      </c>
      <c r="D42" s="269" t="s">
        <v>742</v>
      </c>
      <c r="E42" s="18" t="s">
        <v>108</v>
      </c>
      <c r="F42" s="270">
        <v>362.47</v>
      </c>
      <c r="G42" s="36"/>
      <c r="H42" s="41"/>
    </row>
    <row r="43" spans="1:8" s="2" customFormat="1" ht="16.8" customHeight="1">
      <c r="A43" s="36"/>
      <c r="B43" s="41"/>
      <c r="C43" s="269" t="s">
        <v>303</v>
      </c>
      <c r="D43" s="269" t="s">
        <v>743</v>
      </c>
      <c r="E43" s="18" t="s">
        <v>108</v>
      </c>
      <c r="F43" s="270">
        <v>356.14</v>
      </c>
      <c r="G43" s="36"/>
      <c r="H43" s="41"/>
    </row>
    <row r="44" spans="1:8" s="2" customFormat="1" ht="16.8" customHeight="1">
      <c r="A44" s="36"/>
      <c r="B44" s="41"/>
      <c r="C44" s="269" t="s">
        <v>355</v>
      </c>
      <c r="D44" s="269" t="s">
        <v>744</v>
      </c>
      <c r="E44" s="18" t="s">
        <v>108</v>
      </c>
      <c r="F44" s="270">
        <v>362.47</v>
      </c>
      <c r="G44" s="36"/>
      <c r="H44" s="41"/>
    </row>
    <row r="45" spans="1:8" s="2" customFormat="1" ht="16.8" customHeight="1">
      <c r="A45" s="36"/>
      <c r="B45" s="41"/>
      <c r="C45" s="265" t="s">
        <v>116</v>
      </c>
      <c r="D45" s="266" t="s">
        <v>117</v>
      </c>
      <c r="E45" s="267" t="s">
        <v>108</v>
      </c>
      <c r="F45" s="268">
        <v>6.33</v>
      </c>
      <c r="G45" s="36"/>
      <c r="H45" s="41"/>
    </row>
    <row r="46" spans="1:8" s="2" customFormat="1" ht="16.8" customHeight="1">
      <c r="A46" s="36"/>
      <c r="B46" s="41"/>
      <c r="C46" s="269" t="s">
        <v>32</v>
      </c>
      <c r="D46" s="269" t="s">
        <v>745</v>
      </c>
      <c r="E46" s="18" t="s">
        <v>32</v>
      </c>
      <c r="F46" s="270">
        <v>6.33</v>
      </c>
      <c r="G46" s="36"/>
      <c r="H46" s="41"/>
    </row>
    <row r="47" spans="1:8" s="2" customFormat="1" ht="16.8" customHeight="1">
      <c r="A47" s="36"/>
      <c r="B47" s="41"/>
      <c r="C47" s="271" t="s">
        <v>722</v>
      </c>
      <c r="D47" s="36"/>
      <c r="E47" s="36"/>
      <c r="F47" s="36"/>
      <c r="G47" s="36"/>
      <c r="H47" s="41"/>
    </row>
    <row r="48" spans="1:8" s="2" customFormat="1" ht="16.8" customHeight="1">
      <c r="A48" s="36"/>
      <c r="B48" s="41"/>
      <c r="C48" s="269" t="s">
        <v>236</v>
      </c>
      <c r="D48" s="269" t="s">
        <v>739</v>
      </c>
      <c r="E48" s="18" t="s">
        <v>108</v>
      </c>
      <c r="F48" s="270">
        <v>362.47</v>
      </c>
      <c r="G48" s="36"/>
      <c r="H48" s="41"/>
    </row>
    <row r="49" spans="1:8" s="2" customFormat="1" ht="16.8" customHeight="1">
      <c r="A49" s="36"/>
      <c r="B49" s="41"/>
      <c r="C49" s="269" t="s">
        <v>284</v>
      </c>
      <c r="D49" s="269" t="s">
        <v>740</v>
      </c>
      <c r="E49" s="18" t="s">
        <v>108</v>
      </c>
      <c r="F49" s="270">
        <v>362.47</v>
      </c>
      <c r="G49" s="36"/>
      <c r="H49" s="41"/>
    </row>
    <row r="50" spans="1:8" s="2" customFormat="1" ht="16.8" customHeight="1">
      <c r="A50" s="36"/>
      <c r="B50" s="41"/>
      <c r="C50" s="269" t="s">
        <v>290</v>
      </c>
      <c r="D50" s="269" t="s">
        <v>741</v>
      </c>
      <c r="E50" s="18" t="s">
        <v>108</v>
      </c>
      <c r="F50" s="270">
        <v>362.47</v>
      </c>
      <c r="G50" s="36"/>
      <c r="H50" s="41"/>
    </row>
    <row r="51" spans="1:8" s="2" customFormat="1" ht="16.8" customHeight="1">
      <c r="A51" s="36"/>
      <c r="B51" s="41"/>
      <c r="C51" s="269" t="s">
        <v>294</v>
      </c>
      <c r="D51" s="269" t="s">
        <v>742</v>
      </c>
      <c r="E51" s="18" t="s">
        <v>108</v>
      </c>
      <c r="F51" s="270">
        <v>362.47</v>
      </c>
      <c r="G51" s="36"/>
      <c r="H51" s="41"/>
    </row>
    <row r="52" spans="1:8" s="2" customFormat="1" ht="16.8" customHeight="1">
      <c r="A52" s="36"/>
      <c r="B52" s="41"/>
      <c r="C52" s="269" t="s">
        <v>318</v>
      </c>
      <c r="D52" s="269" t="s">
        <v>746</v>
      </c>
      <c r="E52" s="18" t="s">
        <v>108</v>
      </c>
      <c r="F52" s="270">
        <v>6.33</v>
      </c>
      <c r="G52" s="36"/>
      <c r="H52" s="41"/>
    </row>
    <row r="53" spans="1:8" s="2" customFormat="1" ht="16.8" customHeight="1">
      <c r="A53" s="36"/>
      <c r="B53" s="41"/>
      <c r="C53" s="269" t="s">
        <v>355</v>
      </c>
      <c r="D53" s="269" t="s">
        <v>744</v>
      </c>
      <c r="E53" s="18" t="s">
        <v>108</v>
      </c>
      <c r="F53" s="270">
        <v>362.47</v>
      </c>
      <c r="G53" s="36"/>
      <c r="H53" s="41"/>
    </row>
    <row r="54" spans="1:8" s="2" customFormat="1" ht="7.35" customHeight="1">
      <c r="A54" s="36"/>
      <c r="B54" s="137"/>
      <c r="C54" s="138"/>
      <c r="D54" s="138"/>
      <c r="E54" s="138"/>
      <c r="F54" s="138"/>
      <c r="G54" s="138"/>
      <c r="H54" s="41"/>
    </row>
    <row r="55" spans="1:8" s="2" customFormat="1" ht="10.199999999999999">
      <c r="A55" s="36"/>
      <c r="B55" s="36"/>
      <c r="C55" s="36"/>
      <c r="D55" s="36"/>
      <c r="E55" s="36"/>
      <c r="F55" s="36"/>
      <c r="G55" s="36"/>
      <c r="H55" s="36"/>
    </row>
  </sheetData>
  <sheetProtection algorithmName="SHA-512" hashValue="s/pJ+vpZK1UlHWZ6YEOF/vT+6zVSefnEO7r42X72yv6wDQvIReo1dYT7DbWCRh99mnhoLgF+HrTsKs/S/px6gA==" saltValue="Xiv+ai1Ct4eZevMGwOw85ETNhzxWFrzlaj21KJhT6PaU3hyGWIJ8+VTwTjpllpbDgqiOgC6iDa4yjy/F57QJTw==" spinCount="100000" sheet="1" objects="1" scenarios="1" formatColumns="0" formatRows="0"/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7" fitToHeight="100" orientation="landscape" blackAndWhite="1" r:id="rId1"/>
  <headerFooter>
    <oddHeader>&amp;LBENEŠOV - DOPRAVNÍ OPATŘENÍ U NÁDRAŽÍ - PRODLOŽENÍ (MĚSTO-IROP)</oddHeader>
    <oddFooter>&amp;LSeznam figur&amp;CStrana &amp;P z &amp;N&amp;RPoložkový soupis prací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72" customWidth="1"/>
    <col min="2" max="2" width="1.7109375" style="272" customWidth="1"/>
    <col min="3" max="4" width="5" style="272" customWidth="1"/>
    <col min="5" max="5" width="11.7109375" style="272" customWidth="1"/>
    <col min="6" max="6" width="9.140625" style="272" customWidth="1"/>
    <col min="7" max="7" width="5" style="272" customWidth="1"/>
    <col min="8" max="8" width="77.85546875" style="272" customWidth="1"/>
    <col min="9" max="10" width="20" style="272" customWidth="1"/>
    <col min="11" max="11" width="1.7109375" style="272" customWidth="1"/>
  </cols>
  <sheetData>
    <row r="1" spans="2:11" s="1" customFormat="1" ht="37.5" customHeight="1"/>
    <row r="2" spans="2:11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pans="2:11" s="16" customFormat="1" ht="45" customHeight="1">
      <c r="B3" s="276"/>
      <c r="C3" s="402" t="s">
        <v>747</v>
      </c>
      <c r="D3" s="402"/>
      <c r="E3" s="402"/>
      <c r="F3" s="402"/>
      <c r="G3" s="402"/>
      <c r="H3" s="402"/>
      <c r="I3" s="402"/>
      <c r="J3" s="402"/>
      <c r="K3" s="277"/>
    </row>
    <row r="4" spans="2:11" s="1" customFormat="1" ht="25.5" customHeight="1">
      <c r="B4" s="278"/>
      <c r="C4" s="407" t="s">
        <v>748</v>
      </c>
      <c r="D4" s="407"/>
      <c r="E4" s="407"/>
      <c r="F4" s="407"/>
      <c r="G4" s="407"/>
      <c r="H4" s="407"/>
      <c r="I4" s="407"/>
      <c r="J4" s="407"/>
      <c r="K4" s="279"/>
    </row>
    <row r="5" spans="2:11" s="1" customFormat="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s="1" customFormat="1" ht="15" customHeight="1">
      <c r="B6" s="278"/>
      <c r="C6" s="406" t="s">
        <v>749</v>
      </c>
      <c r="D6" s="406"/>
      <c r="E6" s="406"/>
      <c r="F6" s="406"/>
      <c r="G6" s="406"/>
      <c r="H6" s="406"/>
      <c r="I6" s="406"/>
      <c r="J6" s="406"/>
      <c r="K6" s="279"/>
    </row>
    <row r="7" spans="2:11" s="1" customFormat="1" ht="15" customHeight="1">
      <c r="B7" s="282"/>
      <c r="C7" s="406" t="s">
        <v>750</v>
      </c>
      <c r="D7" s="406"/>
      <c r="E7" s="406"/>
      <c r="F7" s="406"/>
      <c r="G7" s="406"/>
      <c r="H7" s="406"/>
      <c r="I7" s="406"/>
      <c r="J7" s="406"/>
      <c r="K7" s="279"/>
    </row>
    <row r="8" spans="2:11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s="1" customFormat="1" ht="15" customHeight="1">
      <c r="B9" s="282"/>
      <c r="C9" s="406" t="s">
        <v>751</v>
      </c>
      <c r="D9" s="406"/>
      <c r="E9" s="406"/>
      <c r="F9" s="406"/>
      <c r="G9" s="406"/>
      <c r="H9" s="406"/>
      <c r="I9" s="406"/>
      <c r="J9" s="406"/>
      <c r="K9" s="279"/>
    </row>
    <row r="10" spans="2:11" s="1" customFormat="1" ht="15" customHeight="1">
      <c r="B10" s="282"/>
      <c r="C10" s="281"/>
      <c r="D10" s="406" t="s">
        <v>752</v>
      </c>
      <c r="E10" s="406"/>
      <c r="F10" s="406"/>
      <c r="G10" s="406"/>
      <c r="H10" s="406"/>
      <c r="I10" s="406"/>
      <c r="J10" s="406"/>
      <c r="K10" s="279"/>
    </row>
    <row r="11" spans="2:11" s="1" customFormat="1" ht="15" customHeight="1">
      <c r="B11" s="282"/>
      <c r="C11" s="283"/>
      <c r="D11" s="406" t="s">
        <v>753</v>
      </c>
      <c r="E11" s="406"/>
      <c r="F11" s="406"/>
      <c r="G11" s="406"/>
      <c r="H11" s="406"/>
      <c r="I11" s="406"/>
      <c r="J11" s="406"/>
      <c r="K11" s="279"/>
    </row>
    <row r="12" spans="2:11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pans="2:11" s="1" customFormat="1" ht="15" customHeight="1">
      <c r="B13" s="282"/>
      <c r="C13" s="283"/>
      <c r="D13" s="284" t="s">
        <v>754</v>
      </c>
      <c r="E13" s="281"/>
      <c r="F13" s="281"/>
      <c r="G13" s="281"/>
      <c r="H13" s="281"/>
      <c r="I13" s="281"/>
      <c r="J13" s="281"/>
      <c r="K13" s="279"/>
    </row>
    <row r="14" spans="2:11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pans="2:11" s="1" customFormat="1" ht="15" customHeight="1">
      <c r="B15" s="282"/>
      <c r="C15" s="283"/>
      <c r="D15" s="406" t="s">
        <v>755</v>
      </c>
      <c r="E15" s="406"/>
      <c r="F15" s="406"/>
      <c r="G15" s="406"/>
      <c r="H15" s="406"/>
      <c r="I15" s="406"/>
      <c r="J15" s="406"/>
      <c r="K15" s="279"/>
    </row>
    <row r="16" spans="2:11" s="1" customFormat="1" ht="15" customHeight="1">
      <c r="B16" s="282"/>
      <c r="C16" s="283"/>
      <c r="D16" s="406" t="s">
        <v>756</v>
      </c>
      <c r="E16" s="406"/>
      <c r="F16" s="406"/>
      <c r="G16" s="406"/>
      <c r="H16" s="406"/>
      <c r="I16" s="406"/>
      <c r="J16" s="406"/>
      <c r="K16" s="279"/>
    </row>
    <row r="17" spans="2:11" s="1" customFormat="1" ht="15" customHeight="1">
      <c r="B17" s="282"/>
      <c r="C17" s="283"/>
      <c r="D17" s="406" t="s">
        <v>757</v>
      </c>
      <c r="E17" s="406"/>
      <c r="F17" s="406"/>
      <c r="G17" s="406"/>
      <c r="H17" s="406"/>
      <c r="I17" s="406"/>
      <c r="J17" s="406"/>
      <c r="K17" s="279"/>
    </row>
    <row r="18" spans="2:11" s="1" customFormat="1" ht="15" customHeight="1">
      <c r="B18" s="282"/>
      <c r="C18" s="283"/>
      <c r="D18" s="283"/>
      <c r="E18" s="285" t="s">
        <v>88</v>
      </c>
      <c r="F18" s="406" t="s">
        <v>758</v>
      </c>
      <c r="G18" s="406"/>
      <c r="H18" s="406"/>
      <c r="I18" s="406"/>
      <c r="J18" s="406"/>
      <c r="K18" s="279"/>
    </row>
    <row r="19" spans="2:11" s="1" customFormat="1" ht="15" customHeight="1">
      <c r="B19" s="282"/>
      <c r="C19" s="283"/>
      <c r="D19" s="283"/>
      <c r="E19" s="285" t="s">
        <v>759</v>
      </c>
      <c r="F19" s="406" t="s">
        <v>760</v>
      </c>
      <c r="G19" s="406"/>
      <c r="H19" s="406"/>
      <c r="I19" s="406"/>
      <c r="J19" s="406"/>
      <c r="K19" s="279"/>
    </row>
    <row r="20" spans="2:11" s="1" customFormat="1" ht="15" customHeight="1">
      <c r="B20" s="282"/>
      <c r="C20" s="283"/>
      <c r="D20" s="283"/>
      <c r="E20" s="285" t="s">
        <v>761</v>
      </c>
      <c r="F20" s="406" t="s">
        <v>762</v>
      </c>
      <c r="G20" s="406"/>
      <c r="H20" s="406"/>
      <c r="I20" s="406"/>
      <c r="J20" s="406"/>
      <c r="K20" s="279"/>
    </row>
    <row r="21" spans="2:11" s="1" customFormat="1" ht="15" customHeight="1">
      <c r="B21" s="282"/>
      <c r="C21" s="283"/>
      <c r="D21" s="283"/>
      <c r="E21" s="285" t="s">
        <v>94</v>
      </c>
      <c r="F21" s="406" t="s">
        <v>763</v>
      </c>
      <c r="G21" s="406"/>
      <c r="H21" s="406"/>
      <c r="I21" s="406"/>
      <c r="J21" s="406"/>
      <c r="K21" s="279"/>
    </row>
    <row r="22" spans="2:11" s="1" customFormat="1" ht="15" customHeight="1">
      <c r="B22" s="282"/>
      <c r="C22" s="283"/>
      <c r="D22" s="283"/>
      <c r="E22" s="285" t="s">
        <v>764</v>
      </c>
      <c r="F22" s="406" t="s">
        <v>765</v>
      </c>
      <c r="G22" s="406"/>
      <c r="H22" s="406"/>
      <c r="I22" s="406"/>
      <c r="J22" s="406"/>
      <c r="K22" s="279"/>
    </row>
    <row r="23" spans="2:11" s="1" customFormat="1" ht="15" customHeight="1">
      <c r="B23" s="282"/>
      <c r="C23" s="283"/>
      <c r="D23" s="283"/>
      <c r="E23" s="285" t="s">
        <v>766</v>
      </c>
      <c r="F23" s="406" t="s">
        <v>767</v>
      </c>
      <c r="G23" s="406"/>
      <c r="H23" s="406"/>
      <c r="I23" s="406"/>
      <c r="J23" s="406"/>
      <c r="K23" s="279"/>
    </row>
    <row r="24" spans="2:11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pans="2:11" s="1" customFormat="1" ht="15" customHeight="1">
      <c r="B25" s="282"/>
      <c r="C25" s="406" t="s">
        <v>768</v>
      </c>
      <c r="D25" s="406"/>
      <c r="E25" s="406"/>
      <c r="F25" s="406"/>
      <c r="G25" s="406"/>
      <c r="H25" s="406"/>
      <c r="I25" s="406"/>
      <c r="J25" s="406"/>
      <c r="K25" s="279"/>
    </row>
    <row r="26" spans="2:11" s="1" customFormat="1" ht="15" customHeight="1">
      <c r="B26" s="282"/>
      <c r="C26" s="406" t="s">
        <v>769</v>
      </c>
      <c r="D26" s="406"/>
      <c r="E26" s="406"/>
      <c r="F26" s="406"/>
      <c r="G26" s="406"/>
      <c r="H26" s="406"/>
      <c r="I26" s="406"/>
      <c r="J26" s="406"/>
      <c r="K26" s="279"/>
    </row>
    <row r="27" spans="2:11" s="1" customFormat="1" ht="15" customHeight="1">
      <c r="B27" s="282"/>
      <c r="C27" s="281"/>
      <c r="D27" s="406" t="s">
        <v>770</v>
      </c>
      <c r="E27" s="406"/>
      <c r="F27" s="406"/>
      <c r="G27" s="406"/>
      <c r="H27" s="406"/>
      <c r="I27" s="406"/>
      <c r="J27" s="406"/>
      <c r="K27" s="279"/>
    </row>
    <row r="28" spans="2:11" s="1" customFormat="1" ht="15" customHeight="1">
      <c r="B28" s="282"/>
      <c r="C28" s="283"/>
      <c r="D28" s="406" t="s">
        <v>771</v>
      </c>
      <c r="E28" s="406"/>
      <c r="F28" s="406"/>
      <c r="G28" s="406"/>
      <c r="H28" s="406"/>
      <c r="I28" s="406"/>
      <c r="J28" s="406"/>
      <c r="K28" s="279"/>
    </row>
    <row r="29" spans="2:11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pans="2:11" s="1" customFormat="1" ht="15" customHeight="1">
      <c r="B30" s="282"/>
      <c r="C30" s="283"/>
      <c r="D30" s="406" t="s">
        <v>772</v>
      </c>
      <c r="E30" s="406"/>
      <c r="F30" s="406"/>
      <c r="G30" s="406"/>
      <c r="H30" s="406"/>
      <c r="I30" s="406"/>
      <c r="J30" s="406"/>
      <c r="K30" s="279"/>
    </row>
    <row r="31" spans="2:11" s="1" customFormat="1" ht="15" customHeight="1">
      <c r="B31" s="282"/>
      <c r="C31" s="283"/>
      <c r="D31" s="406" t="s">
        <v>773</v>
      </c>
      <c r="E31" s="406"/>
      <c r="F31" s="406"/>
      <c r="G31" s="406"/>
      <c r="H31" s="406"/>
      <c r="I31" s="406"/>
      <c r="J31" s="406"/>
      <c r="K31" s="279"/>
    </row>
    <row r="32" spans="2:11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pans="2:11" s="1" customFormat="1" ht="15" customHeight="1">
      <c r="B33" s="282"/>
      <c r="C33" s="283"/>
      <c r="D33" s="406" t="s">
        <v>774</v>
      </c>
      <c r="E33" s="406"/>
      <c r="F33" s="406"/>
      <c r="G33" s="406"/>
      <c r="H33" s="406"/>
      <c r="I33" s="406"/>
      <c r="J33" s="406"/>
      <c r="K33" s="279"/>
    </row>
    <row r="34" spans="2:11" s="1" customFormat="1" ht="15" customHeight="1">
      <c r="B34" s="282"/>
      <c r="C34" s="283"/>
      <c r="D34" s="406" t="s">
        <v>775</v>
      </c>
      <c r="E34" s="406"/>
      <c r="F34" s="406"/>
      <c r="G34" s="406"/>
      <c r="H34" s="406"/>
      <c r="I34" s="406"/>
      <c r="J34" s="406"/>
      <c r="K34" s="279"/>
    </row>
    <row r="35" spans="2:11" s="1" customFormat="1" ht="15" customHeight="1">
      <c r="B35" s="282"/>
      <c r="C35" s="283"/>
      <c r="D35" s="406" t="s">
        <v>776</v>
      </c>
      <c r="E35" s="406"/>
      <c r="F35" s="406"/>
      <c r="G35" s="406"/>
      <c r="H35" s="406"/>
      <c r="I35" s="406"/>
      <c r="J35" s="406"/>
      <c r="K35" s="279"/>
    </row>
    <row r="36" spans="2:11" s="1" customFormat="1" ht="15" customHeight="1">
      <c r="B36" s="282"/>
      <c r="C36" s="283"/>
      <c r="D36" s="281"/>
      <c r="E36" s="284" t="s">
        <v>134</v>
      </c>
      <c r="F36" s="281"/>
      <c r="G36" s="406" t="s">
        <v>777</v>
      </c>
      <c r="H36" s="406"/>
      <c r="I36" s="406"/>
      <c r="J36" s="406"/>
      <c r="K36" s="279"/>
    </row>
    <row r="37" spans="2:11" s="1" customFormat="1" ht="30.75" customHeight="1">
      <c r="B37" s="282"/>
      <c r="C37" s="283"/>
      <c r="D37" s="281"/>
      <c r="E37" s="284" t="s">
        <v>778</v>
      </c>
      <c r="F37" s="281"/>
      <c r="G37" s="406" t="s">
        <v>779</v>
      </c>
      <c r="H37" s="406"/>
      <c r="I37" s="406"/>
      <c r="J37" s="406"/>
      <c r="K37" s="279"/>
    </row>
    <row r="38" spans="2:11" s="1" customFormat="1" ht="15" customHeight="1">
      <c r="B38" s="282"/>
      <c r="C38" s="283"/>
      <c r="D38" s="281"/>
      <c r="E38" s="284" t="s">
        <v>62</v>
      </c>
      <c r="F38" s="281"/>
      <c r="G38" s="406" t="s">
        <v>780</v>
      </c>
      <c r="H38" s="406"/>
      <c r="I38" s="406"/>
      <c r="J38" s="406"/>
      <c r="K38" s="279"/>
    </row>
    <row r="39" spans="2:11" s="1" customFormat="1" ht="15" customHeight="1">
      <c r="B39" s="282"/>
      <c r="C39" s="283"/>
      <c r="D39" s="281"/>
      <c r="E39" s="284" t="s">
        <v>63</v>
      </c>
      <c r="F39" s="281"/>
      <c r="G39" s="406" t="s">
        <v>781</v>
      </c>
      <c r="H39" s="406"/>
      <c r="I39" s="406"/>
      <c r="J39" s="406"/>
      <c r="K39" s="279"/>
    </row>
    <row r="40" spans="2:11" s="1" customFormat="1" ht="15" customHeight="1">
      <c r="B40" s="282"/>
      <c r="C40" s="283"/>
      <c r="D40" s="281"/>
      <c r="E40" s="284" t="s">
        <v>135</v>
      </c>
      <c r="F40" s="281"/>
      <c r="G40" s="406" t="s">
        <v>782</v>
      </c>
      <c r="H40" s="406"/>
      <c r="I40" s="406"/>
      <c r="J40" s="406"/>
      <c r="K40" s="279"/>
    </row>
    <row r="41" spans="2:11" s="1" customFormat="1" ht="15" customHeight="1">
      <c r="B41" s="282"/>
      <c r="C41" s="283"/>
      <c r="D41" s="281"/>
      <c r="E41" s="284" t="s">
        <v>136</v>
      </c>
      <c r="F41" s="281"/>
      <c r="G41" s="406" t="s">
        <v>783</v>
      </c>
      <c r="H41" s="406"/>
      <c r="I41" s="406"/>
      <c r="J41" s="406"/>
      <c r="K41" s="279"/>
    </row>
    <row r="42" spans="2:11" s="1" customFormat="1" ht="15" customHeight="1">
      <c r="B42" s="282"/>
      <c r="C42" s="283"/>
      <c r="D42" s="281"/>
      <c r="E42" s="284" t="s">
        <v>784</v>
      </c>
      <c r="F42" s="281"/>
      <c r="G42" s="406" t="s">
        <v>785</v>
      </c>
      <c r="H42" s="406"/>
      <c r="I42" s="406"/>
      <c r="J42" s="406"/>
      <c r="K42" s="279"/>
    </row>
    <row r="43" spans="2:11" s="1" customFormat="1" ht="15" customHeight="1">
      <c r="B43" s="282"/>
      <c r="C43" s="283"/>
      <c r="D43" s="281"/>
      <c r="E43" s="284"/>
      <c r="F43" s="281"/>
      <c r="G43" s="406" t="s">
        <v>786</v>
      </c>
      <c r="H43" s="406"/>
      <c r="I43" s="406"/>
      <c r="J43" s="406"/>
      <c r="K43" s="279"/>
    </row>
    <row r="44" spans="2:11" s="1" customFormat="1" ht="15" customHeight="1">
      <c r="B44" s="282"/>
      <c r="C44" s="283"/>
      <c r="D44" s="281"/>
      <c r="E44" s="284" t="s">
        <v>787</v>
      </c>
      <c r="F44" s="281"/>
      <c r="G44" s="406" t="s">
        <v>788</v>
      </c>
      <c r="H44" s="406"/>
      <c r="I44" s="406"/>
      <c r="J44" s="406"/>
      <c r="K44" s="279"/>
    </row>
    <row r="45" spans="2:11" s="1" customFormat="1" ht="15" customHeight="1">
      <c r="B45" s="282"/>
      <c r="C45" s="283"/>
      <c r="D45" s="281"/>
      <c r="E45" s="284" t="s">
        <v>138</v>
      </c>
      <c r="F45" s="281"/>
      <c r="G45" s="406" t="s">
        <v>789</v>
      </c>
      <c r="H45" s="406"/>
      <c r="I45" s="406"/>
      <c r="J45" s="406"/>
      <c r="K45" s="279"/>
    </row>
    <row r="46" spans="2:11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pans="2:11" s="1" customFormat="1" ht="15" customHeight="1">
      <c r="B47" s="282"/>
      <c r="C47" s="283"/>
      <c r="D47" s="406" t="s">
        <v>790</v>
      </c>
      <c r="E47" s="406"/>
      <c r="F47" s="406"/>
      <c r="G47" s="406"/>
      <c r="H47" s="406"/>
      <c r="I47" s="406"/>
      <c r="J47" s="406"/>
      <c r="K47" s="279"/>
    </row>
    <row r="48" spans="2:11" s="1" customFormat="1" ht="15" customHeight="1">
      <c r="B48" s="282"/>
      <c r="C48" s="283"/>
      <c r="D48" s="283"/>
      <c r="E48" s="406" t="s">
        <v>791</v>
      </c>
      <c r="F48" s="406"/>
      <c r="G48" s="406"/>
      <c r="H48" s="406"/>
      <c r="I48" s="406"/>
      <c r="J48" s="406"/>
      <c r="K48" s="279"/>
    </row>
    <row r="49" spans="2:11" s="1" customFormat="1" ht="15" customHeight="1">
      <c r="B49" s="282"/>
      <c r="C49" s="283"/>
      <c r="D49" s="283"/>
      <c r="E49" s="406" t="s">
        <v>792</v>
      </c>
      <c r="F49" s="406"/>
      <c r="G49" s="406"/>
      <c r="H49" s="406"/>
      <c r="I49" s="406"/>
      <c r="J49" s="406"/>
      <c r="K49" s="279"/>
    </row>
    <row r="50" spans="2:11" s="1" customFormat="1" ht="15" customHeight="1">
      <c r="B50" s="282"/>
      <c r="C50" s="283"/>
      <c r="D50" s="283"/>
      <c r="E50" s="406" t="s">
        <v>793</v>
      </c>
      <c r="F50" s="406"/>
      <c r="G50" s="406"/>
      <c r="H50" s="406"/>
      <c r="I50" s="406"/>
      <c r="J50" s="406"/>
      <c r="K50" s="279"/>
    </row>
    <row r="51" spans="2:11" s="1" customFormat="1" ht="15" customHeight="1">
      <c r="B51" s="282"/>
      <c r="C51" s="283"/>
      <c r="D51" s="406" t="s">
        <v>794</v>
      </c>
      <c r="E51" s="406"/>
      <c r="F51" s="406"/>
      <c r="G51" s="406"/>
      <c r="H51" s="406"/>
      <c r="I51" s="406"/>
      <c r="J51" s="406"/>
      <c r="K51" s="279"/>
    </row>
    <row r="52" spans="2:11" s="1" customFormat="1" ht="25.5" customHeight="1">
      <c r="B52" s="278"/>
      <c r="C52" s="407" t="s">
        <v>795</v>
      </c>
      <c r="D52" s="407"/>
      <c r="E52" s="407"/>
      <c r="F52" s="407"/>
      <c r="G52" s="407"/>
      <c r="H52" s="407"/>
      <c r="I52" s="407"/>
      <c r="J52" s="407"/>
      <c r="K52" s="279"/>
    </row>
    <row r="53" spans="2:11" s="1" customFormat="1" ht="5.25" customHeight="1">
      <c r="B53" s="278"/>
      <c r="C53" s="280"/>
      <c r="D53" s="280"/>
      <c r="E53" s="280"/>
      <c r="F53" s="280"/>
      <c r="G53" s="280"/>
      <c r="H53" s="280"/>
      <c r="I53" s="280"/>
      <c r="J53" s="280"/>
      <c r="K53" s="279"/>
    </row>
    <row r="54" spans="2:11" s="1" customFormat="1" ht="15" customHeight="1">
      <c r="B54" s="278"/>
      <c r="C54" s="406" t="s">
        <v>796</v>
      </c>
      <c r="D54" s="406"/>
      <c r="E54" s="406"/>
      <c r="F54" s="406"/>
      <c r="G54" s="406"/>
      <c r="H54" s="406"/>
      <c r="I54" s="406"/>
      <c r="J54" s="406"/>
      <c r="K54" s="279"/>
    </row>
    <row r="55" spans="2:11" s="1" customFormat="1" ht="15" customHeight="1">
      <c r="B55" s="278"/>
      <c r="C55" s="406" t="s">
        <v>797</v>
      </c>
      <c r="D55" s="406"/>
      <c r="E55" s="406"/>
      <c r="F55" s="406"/>
      <c r="G55" s="406"/>
      <c r="H55" s="406"/>
      <c r="I55" s="406"/>
      <c r="J55" s="406"/>
      <c r="K55" s="279"/>
    </row>
    <row r="56" spans="2:11" s="1" customFormat="1" ht="12.75" customHeight="1">
      <c r="B56" s="278"/>
      <c r="C56" s="281"/>
      <c r="D56" s="281"/>
      <c r="E56" s="281"/>
      <c r="F56" s="281"/>
      <c r="G56" s="281"/>
      <c r="H56" s="281"/>
      <c r="I56" s="281"/>
      <c r="J56" s="281"/>
      <c r="K56" s="279"/>
    </row>
    <row r="57" spans="2:11" s="1" customFormat="1" ht="15" customHeight="1">
      <c r="B57" s="278"/>
      <c r="C57" s="406" t="s">
        <v>798</v>
      </c>
      <c r="D57" s="406"/>
      <c r="E57" s="406"/>
      <c r="F57" s="406"/>
      <c r="G57" s="406"/>
      <c r="H57" s="406"/>
      <c r="I57" s="406"/>
      <c r="J57" s="406"/>
      <c r="K57" s="279"/>
    </row>
    <row r="58" spans="2:11" s="1" customFormat="1" ht="15" customHeight="1">
      <c r="B58" s="278"/>
      <c r="C58" s="283"/>
      <c r="D58" s="406" t="s">
        <v>799</v>
      </c>
      <c r="E58" s="406"/>
      <c r="F58" s="406"/>
      <c r="G58" s="406"/>
      <c r="H58" s="406"/>
      <c r="I58" s="406"/>
      <c r="J58" s="406"/>
      <c r="K58" s="279"/>
    </row>
    <row r="59" spans="2:11" s="1" customFormat="1" ht="15" customHeight="1">
      <c r="B59" s="278"/>
      <c r="C59" s="283"/>
      <c r="D59" s="406" t="s">
        <v>800</v>
      </c>
      <c r="E59" s="406"/>
      <c r="F59" s="406"/>
      <c r="G59" s="406"/>
      <c r="H59" s="406"/>
      <c r="I59" s="406"/>
      <c r="J59" s="406"/>
      <c r="K59" s="279"/>
    </row>
    <row r="60" spans="2:11" s="1" customFormat="1" ht="15" customHeight="1">
      <c r="B60" s="278"/>
      <c r="C60" s="283"/>
      <c r="D60" s="406" t="s">
        <v>801</v>
      </c>
      <c r="E60" s="406"/>
      <c r="F60" s="406"/>
      <c r="G60" s="406"/>
      <c r="H60" s="406"/>
      <c r="I60" s="406"/>
      <c r="J60" s="406"/>
      <c r="K60" s="279"/>
    </row>
    <row r="61" spans="2:11" s="1" customFormat="1" ht="15" customHeight="1">
      <c r="B61" s="278"/>
      <c r="C61" s="283"/>
      <c r="D61" s="406" t="s">
        <v>802</v>
      </c>
      <c r="E61" s="406"/>
      <c r="F61" s="406"/>
      <c r="G61" s="406"/>
      <c r="H61" s="406"/>
      <c r="I61" s="406"/>
      <c r="J61" s="406"/>
      <c r="K61" s="279"/>
    </row>
    <row r="62" spans="2:11" s="1" customFormat="1" ht="15" customHeight="1">
      <c r="B62" s="278"/>
      <c r="C62" s="283"/>
      <c r="D62" s="408" t="s">
        <v>803</v>
      </c>
      <c r="E62" s="408"/>
      <c r="F62" s="408"/>
      <c r="G62" s="408"/>
      <c r="H62" s="408"/>
      <c r="I62" s="408"/>
      <c r="J62" s="408"/>
      <c r="K62" s="279"/>
    </row>
    <row r="63" spans="2:11" s="1" customFormat="1" ht="15" customHeight="1">
      <c r="B63" s="278"/>
      <c r="C63" s="283"/>
      <c r="D63" s="406" t="s">
        <v>804</v>
      </c>
      <c r="E63" s="406"/>
      <c r="F63" s="406"/>
      <c r="G63" s="406"/>
      <c r="H63" s="406"/>
      <c r="I63" s="406"/>
      <c r="J63" s="406"/>
      <c r="K63" s="279"/>
    </row>
    <row r="64" spans="2:11" s="1" customFormat="1" ht="12.75" customHeight="1">
      <c r="B64" s="278"/>
      <c r="C64" s="283"/>
      <c r="D64" s="283"/>
      <c r="E64" s="286"/>
      <c r="F64" s="283"/>
      <c r="G64" s="283"/>
      <c r="H64" s="283"/>
      <c r="I64" s="283"/>
      <c r="J64" s="283"/>
      <c r="K64" s="279"/>
    </row>
    <row r="65" spans="2:11" s="1" customFormat="1" ht="15" customHeight="1">
      <c r="B65" s="278"/>
      <c r="C65" s="283"/>
      <c r="D65" s="406" t="s">
        <v>805</v>
      </c>
      <c r="E65" s="406"/>
      <c r="F65" s="406"/>
      <c r="G65" s="406"/>
      <c r="H65" s="406"/>
      <c r="I65" s="406"/>
      <c r="J65" s="406"/>
      <c r="K65" s="279"/>
    </row>
    <row r="66" spans="2:11" s="1" customFormat="1" ht="15" customHeight="1">
      <c r="B66" s="278"/>
      <c r="C66" s="283"/>
      <c r="D66" s="408" t="s">
        <v>806</v>
      </c>
      <c r="E66" s="408"/>
      <c r="F66" s="408"/>
      <c r="G66" s="408"/>
      <c r="H66" s="408"/>
      <c r="I66" s="408"/>
      <c r="J66" s="408"/>
      <c r="K66" s="279"/>
    </row>
    <row r="67" spans="2:11" s="1" customFormat="1" ht="15" customHeight="1">
      <c r="B67" s="278"/>
      <c r="C67" s="283"/>
      <c r="D67" s="406" t="s">
        <v>807</v>
      </c>
      <c r="E67" s="406"/>
      <c r="F67" s="406"/>
      <c r="G67" s="406"/>
      <c r="H67" s="406"/>
      <c r="I67" s="406"/>
      <c r="J67" s="406"/>
      <c r="K67" s="279"/>
    </row>
    <row r="68" spans="2:11" s="1" customFormat="1" ht="15" customHeight="1">
      <c r="B68" s="278"/>
      <c r="C68" s="283"/>
      <c r="D68" s="406" t="s">
        <v>808</v>
      </c>
      <c r="E68" s="406"/>
      <c r="F68" s="406"/>
      <c r="G68" s="406"/>
      <c r="H68" s="406"/>
      <c r="I68" s="406"/>
      <c r="J68" s="406"/>
      <c r="K68" s="279"/>
    </row>
    <row r="69" spans="2:11" s="1" customFormat="1" ht="15" customHeight="1">
      <c r="B69" s="278"/>
      <c r="C69" s="283"/>
      <c r="D69" s="406" t="s">
        <v>809</v>
      </c>
      <c r="E69" s="406"/>
      <c r="F69" s="406"/>
      <c r="G69" s="406"/>
      <c r="H69" s="406"/>
      <c r="I69" s="406"/>
      <c r="J69" s="406"/>
      <c r="K69" s="279"/>
    </row>
    <row r="70" spans="2:11" s="1" customFormat="1" ht="15" customHeight="1">
      <c r="B70" s="278"/>
      <c r="C70" s="283"/>
      <c r="D70" s="406" t="s">
        <v>810</v>
      </c>
      <c r="E70" s="406"/>
      <c r="F70" s="406"/>
      <c r="G70" s="406"/>
      <c r="H70" s="406"/>
      <c r="I70" s="406"/>
      <c r="J70" s="406"/>
      <c r="K70" s="279"/>
    </row>
    <row r="71" spans="2:1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pans="2:11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pans="2:11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pans="2:11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pans="2:11" s="1" customFormat="1" ht="45" customHeight="1">
      <c r="B75" s="295"/>
      <c r="C75" s="401" t="s">
        <v>811</v>
      </c>
      <c r="D75" s="401"/>
      <c r="E75" s="401"/>
      <c r="F75" s="401"/>
      <c r="G75" s="401"/>
      <c r="H75" s="401"/>
      <c r="I75" s="401"/>
      <c r="J75" s="401"/>
      <c r="K75" s="296"/>
    </row>
    <row r="76" spans="2:11" s="1" customFormat="1" ht="17.25" customHeight="1">
      <c r="B76" s="295"/>
      <c r="C76" s="297" t="s">
        <v>812</v>
      </c>
      <c r="D76" s="297"/>
      <c r="E76" s="297"/>
      <c r="F76" s="297" t="s">
        <v>813</v>
      </c>
      <c r="G76" s="298"/>
      <c r="H76" s="297" t="s">
        <v>63</v>
      </c>
      <c r="I76" s="297" t="s">
        <v>66</v>
      </c>
      <c r="J76" s="297" t="s">
        <v>814</v>
      </c>
      <c r="K76" s="296"/>
    </row>
    <row r="77" spans="2:11" s="1" customFormat="1" ht="17.25" customHeight="1">
      <c r="B77" s="295"/>
      <c r="C77" s="299" t="s">
        <v>815</v>
      </c>
      <c r="D77" s="299"/>
      <c r="E77" s="299"/>
      <c r="F77" s="300" t="s">
        <v>816</v>
      </c>
      <c r="G77" s="301"/>
      <c r="H77" s="299"/>
      <c r="I77" s="299"/>
      <c r="J77" s="299" t="s">
        <v>817</v>
      </c>
      <c r="K77" s="296"/>
    </row>
    <row r="78" spans="2:11" s="1" customFormat="1" ht="5.25" customHeight="1">
      <c r="B78" s="295"/>
      <c r="C78" s="302"/>
      <c r="D78" s="302"/>
      <c r="E78" s="302"/>
      <c r="F78" s="302"/>
      <c r="G78" s="303"/>
      <c r="H78" s="302"/>
      <c r="I78" s="302"/>
      <c r="J78" s="302"/>
      <c r="K78" s="296"/>
    </row>
    <row r="79" spans="2:11" s="1" customFormat="1" ht="15" customHeight="1">
      <c r="B79" s="295"/>
      <c r="C79" s="284" t="s">
        <v>62</v>
      </c>
      <c r="D79" s="302"/>
      <c r="E79" s="302"/>
      <c r="F79" s="304" t="s">
        <v>818</v>
      </c>
      <c r="G79" s="303"/>
      <c r="H79" s="284" t="s">
        <v>819</v>
      </c>
      <c r="I79" s="284" t="s">
        <v>820</v>
      </c>
      <c r="J79" s="284">
        <v>20</v>
      </c>
      <c r="K79" s="296"/>
    </row>
    <row r="80" spans="2:11" s="1" customFormat="1" ht="15" customHeight="1">
      <c r="B80" s="295"/>
      <c r="C80" s="284" t="s">
        <v>821</v>
      </c>
      <c r="D80" s="284"/>
      <c r="E80" s="284"/>
      <c r="F80" s="304" t="s">
        <v>818</v>
      </c>
      <c r="G80" s="303"/>
      <c r="H80" s="284" t="s">
        <v>822</v>
      </c>
      <c r="I80" s="284" t="s">
        <v>820</v>
      </c>
      <c r="J80" s="284">
        <v>120</v>
      </c>
      <c r="K80" s="296"/>
    </row>
    <row r="81" spans="2:11" s="1" customFormat="1" ht="15" customHeight="1">
      <c r="B81" s="305"/>
      <c r="C81" s="284" t="s">
        <v>823</v>
      </c>
      <c r="D81" s="284"/>
      <c r="E81" s="284"/>
      <c r="F81" s="304" t="s">
        <v>824</v>
      </c>
      <c r="G81" s="303"/>
      <c r="H81" s="284" t="s">
        <v>825</v>
      </c>
      <c r="I81" s="284" t="s">
        <v>820</v>
      </c>
      <c r="J81" s="284">
        <v>50</v>
      </c>
      <c r="K81" s="296"/>
    </row>
    <row r="82" spans="2:11" s="1" customFormat="1" ht="15" customHeight="1">
      <c r="B82" s="305"/>
      <c r="C82" s="284" t="s">
        <v>826</v>
      </c>
      <c r="D82" s="284"/>
      <c r="E82" s="284"/>
      <c r="F82" s="304" t="s">
        <v>818</v>
      </c>
      <c r="G82" s="303"/>
      <c r="H82" s="284" t="s">
        <v>827</v>
      </c>
      <c r="I82" s="284" t="s">
        <v>828</v>
      </c>
      <c r="J82" s="284"/>
      <c r="K82" s="296"/>
    </row>
    <row r="83" spans="2:11" s="1" customFormat="1" ht="15" customHeight="1">
      <c r="B83" s="305"/>
      <c r="C83" s="306" t="s">
        <v>829</v>
      </c>
      <c r="D83" s="306"/>
      <c r="E83" s="306"/>
      <c r="F83" s="307" t="s">
        <v>824</v>
      </c>
      <c r="G83" s="306"/>
      <c r="H83" s="306" t="s">
        <v>830</v>
      </c>
      <c r="I83" s="306" t="s">
        <v>820</v>
      </c>
      <c r="J83" s="306">
        <v>15</v>
      </c>
      <c r="K83" s="296"/>
    </row>
    <row r="84" spans="2:11" s="1" customFormat="1" ht="15" customHeight="1">
      <c r="B84" s="305"/>
      <c r="C84" s="306" t="s">
        <v>831</v>
      </c>
      <c r="D84" s="306"/>
      <c r="E84" s="306"/>
      <c r="F84" s="307" t="s">
        <v>824</v>
      </c>
      <c r="G84" s="306"/>
      <c r="H84" s="306" t="s">
        <v>832</v>
      </c>
      <c r="I84" s="306" t="s">
        <v>820</v>
      </c>
      <c r="J84" s="306">
        <v>15</v>
      </c>
      <c r="K84" s="296"/>
    </row>
    <row r="85" spans="2:11" s="1" customFormat="1" ht="15" customHeight="1">
      <c r="B85" s="305"/>
      <c r="C85" s="306" t="s">
        <v>833</v>
      </c>
      <c r="D85" s="306"/>
      <c r="E85" s="306"/>
      <c r="F85" s="307" t="s">
        <v>824</v>
      </c>
      <c r="G85" s="306"/>
      <c r="H85" s="306" t="s">
        <v>834</v>
      </c>
      <c r="I85" s="306" t="s">
        <v>820</v>
      </c>
      <c r="J85" s="306">
        <v>20</v>
      </c>
      <c r="K85" s="296"/>
    </row>
    <row r="86" spans="2:11" s="1" customFormat="1" ht="15" customHeight="1">
      <c r="B86" s="305"/>
      <c r="C86" s="306" t="s">
        <v>835</v>
      </c>
      <c r="D86" s="306"/>
      <c r="E86" s="306"/>
      <c r="F86" s="307" t="s">
        <v>824</v>
      </c>
      <c r="G86" s="306"/>
      <c r="H86" s="306" t="s">
        <v>836</v>
      </c>
      <c r="I86" s="306" t="s">
        <v>820</v>
      </c>
      <c r="J86" s="306">
        <v>20</v>
      </c>
      <c r="K86" s="296"/>
    </row>
    <row r="87" spans="2:11" s="1" customFormat="1" ht="15" customHeight="1">
      <c r="B87" s="305"/>
      <c r="C87" s="284" t="s">
        <v>837</v>
      </c>
      <c r="D87" s="284"/>
      <c r="E87" s="284"/>
      <c r="F87" s="304" t="s">
        <v>824</v>
      </c>
      <c r="G87" s="303"/>
      <c r="H87" s="284" t="s">
        <v>838</v>
      </c>
      <c r="I87" s="284" t="s">
        <v>820</v>
      </c>
      <c r="J87" s="284">
        <v>50</v>
      </c>
      <c r="K87" s="296"/>
    </row>
    <row r="88" spans="2:11" s="1" customFormat="1" ht="15" customHeight="1">
      <c r="B88" s="305"/>
      <c r="C88" s="284" t="s">
        <v>839</v>
      </c>
      <c r="D88" s="284"/>
      <c r="E88" s="284"/>
      <c r="F88" s="304" t="s">
        <v>824</v>
      </c>
      <c r="G88" s="303"/>
      <c r="H88" s="284" t="s">
        <v>840</v>
      </c>
      <c r="I88" s="284" t="s">
        <v>820</v>
      </c>
      <c r="J88" s="284">
        <v>20</v>
      </c>
      <c r="K88" s="296"/>
    </row>
    <row r="89" spans="2:11" s="1" customFormat="1" ht="15" customHeight="1">
      <c r="B89" s="305"/>
      <c r="C89" s="284" t="s">
        <v>841</v>
      </c>
      <c r="D89" s="284"/>
      <c r="E89" s="284"/>
      <c r="F89" s="304" t="s">
        <v>824</v>
      </c>
      <c r="G89" s="303"/>
      <c r="H89" s="284" t="s">
        <v>842</v>
      </c>
      <c r="I89" s="284" t="s">
        <v>820</v>
      </c>
      <c r="J89" s="284">
        <v>20</v>
      </c>
      <c r="K89" s="296"/>
    </row>
    <row r="90" spans="2:11" s="1" customFormat="1" ht="15" customHeight="1">
      <c r="B90" s="305"/>
      <c r="C90" s="284" t="s">
        <v>843</v>
      </c>
      <c r="D90" s="284"/>
      <c r="E90" s="284"/>
      <c r="F90" s="304" t="s">
        <v>824</v>
      </c>
      <c r="G90" s="303"/>
      <c r="H90" s="284" t="s">
        <v>844</v>
      </c>
      <c r="I90" s="284" t="s">
        <v>820</v>
      </c>
      <c r="J90" s="284">
        <v>50</v>
      </c>
      <c r="K90" s="296"/>
    </row>
    <row r="91" spans="2:11" s="1" customFormat="1" ht="15" customHeight="1">
      <c r="B91" s="305"/>
      <c r="C91" s="284" t="s">
        <v>845</v>
      </c>
      <c r="D91" s="284"/>
      <c r="E91" s="284"/>
      <c r="F91" s="304" t="s">
        <v>824</v>
      </c>
      <c r="G91" s="303"/>
      <c r="H91" s="284" t="s">
        <v>845</v>
      </c>
      <c r="I91" s="284" t="s">
        <v>820</v>
      </c>
      <c r="J91" s="284">
        <v>50</v>
      </c>
      <c r="K91" s="296"/>
    </row>
    <row r="92" spans="2:11" s="1" customFormat="1" ht="15" customHeight="1">
      <c r="B92" s="305"/>
      <c r="C92" s="284" t="s">
        <v>846</v>
      </c>
      <c r="D92" s="284"/>
      <c r="E92" s="284"/>
      <c r="F92" s="304" t="s">
        <v>824</v>
      </c>
      <c r="G92" s="303"/>
      <c r="H92" s="284" t="s">
        <v>847</v>
      </c>
      <c r="I92" s="284" t="s">
        <v>820</v>
      </c>
      <c r="J92" s="284">
        <v>255</v>
      </c>
      <c r="K92" s="296"/>
    </row>
    <row r="93" spans="2:11" s="1" customFormat="1" ht="15" customHeight="1">
      <c r="B93" s="305"/>
      <c r="C93" s="284" t="s">
        <v>848</v>
      </c>
      <c r="D93" s="284"/>
      <c r="E93" s="284"/>
      <c r="F93" s="304" t="s">
        <v>818</v>
      </c>
      <c r="G93" s="303"/>
      <c r="H93" s="284" t="s">
        <v>849</v>
      </c>
      <c r="I93" s="284" t="s">
        <v>850</v>
      </c>
      <c r="J93" s="284"/>
      <c r="K93" s="296"/>
    </row>
    <row r="94" spans="2:11" s="1" customFormat="1" ht="15" customHeight="1">
      <c r="B94" s="305"/>
      <c r="C94" s="284" t="s">
        <v>851</v>
      </c>
      <c r="D94" s="284"/>
      <c r="E94" s="284"/>
      <c r="F94" s="304" t="s">
        <v>818</v>
      </c>
      <c r="G94" s="303"/>
      <c r="H94" s="284" t="s">
        <v>852</v>
      </c>
      <c r="I94" s="284" t="s">
        <v>853</v>
      </c>
      <c r="J94" s="284"/>
      <c r="K94" s="296"/>
    </row>
    <row r="95" spans="2:11" s="1" customFormat="1" ht="15" customHeight="1">
      <c r="B95" s="305"/>
      <c r="C95" s="284" t="s">
        <v>854</v>
      </c>
      <c r="D95" s="284"/>
      <c r="E95" s="284"/>
      <c r="F95" s="304" t="s">
        <v>818</v>
      </c>
      <c r="G95" s="303"/>
      <c r="H95" s="284" t="s">
        <v>854</v>
      </c>
      <c r="I95" s="284" t="s">
        <v>853</v>
      </c>
      <c r="J95" s="284"/>
      <c r="K95" s="296"/>
    </row>
    <row r="96" spans="2:11" s="1" customFormat="1" ht="15" customHeight="1">
      <c r="B96" s="305"/>
      <c r="C96" s="284" t="s">
        <v>47</v>
      </c>
      <c r="D96" s="284"/>
      <c r="E96" s="284"/>
      <c r="F96" s="304" t="s">
        <v>818</v>
      </c>
      <c r="G96" s="303"/>
      <c r="H96" s="284" t="s">
        <v>855</v>
      </c>
      <c r="I96" s="284" t="s">
        <v>853</v>
      </c>
      <c r="J96" s="284"/>
      <c r="K96" s="296"/>
    </row>
    <row r="97" spans="2:11" s="1" customFormat="1" ht="15" customHeight="1">
      <c r="B97" s="305"/>
      <c r="C97" s="284" t="s">
        <v>57</v>
      </c>
      <c r="D97" s="284"/>
      <c r="E97" s="284"/>
      <c r="F97" s="304" t="s">
        <v>818</v>
      </c>
      <c r="G97" s="303"/>
      <c r="H97" s="284" t="s">
        <v>856</v>
      </c>
      <c r="I97" s="284" t="s">
        <v>853</v>
      </c>
      <c r="J97" s="284"/>
      <c r="K97" s="296"/>
    </row>
    <row r="98" spans="2:11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pans="2:11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pans="2:11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pans="2:1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pans="2:11" s="1" customFormat="1" ht="45" customHeight="1">
      <c r="B102" s="295"/>
      <c r="C102" s="401" t="s">
        <v>857</v>
      </c>
      <c r="D102" s="401"/>
      <c r="E102" s="401"/>
      <c r="F102" s="401"/>
      <c r="G102" s="401"/>
      <c r="H102" s="401"/>
      <c r="I102" s="401"/>
      <c r="J102" s="401"/>
      <c r="K102" s="296"/>
    </row>
    <row r="103" spans="2:11" s="1" customFormat="1" ht="17.25" customHeight="1">
      <c r="B103" s="295"/>
      <c r="C103" s="297" t="s">
        <v>812</v>
      </c>
      <c r="D103" s="297"/>
      <c r="E103" s="297"/>
      <c r="F103" s="297" t="s">
        <v>813</v>
      </c>
      <c r="G103" s="298"/>
      <c r="H103" s="297" t="s">
        <v>63</v>
      </c>
      <c r="I103" s="297" t="s">
        <v>66</v>
      </c>
      <c r="J103" s="297" t="s">
        <v>814</v>
      </c>
      <c r="K103" s="296"/>
    </row>
    <row r="104" spans="2:11" s="1" customFormat="1" ht="17.25" customHeight="1">
      <c r="B104" s="295"/>
      <c r="C104" s="299" t="s">
        <v>815</v>
      </c>
      <c r="D104" s="299"/>
      <c r="E104" s="299"/>
      <c r="F104" s="300" t="s">
        <v>816</v>
      </c>
      <c r="G104" s="301"/>
      <c r="H104" s="299"/>
      <c r="I104" s="299"/>
      <c r="J104" s="299" t="s">
        <v>817</v>
      </c>
      <c r="K104" s="296"/>
    </row>
    <row r="105" spans="2:11" s="1" customFormat="1" ht="5.25" customHeight="1">
      <c r="B105" s="295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spans="2:11" s="1" customFormat="1" ht="15" customHeight="1">
      <c r="B106" s="295"/>
      <c r="C106" s="284" t="s">
        <v>62</v>
      </c>
      <c r="D106" s="302"/>
      <c r="E106" s="302"/>
      <c r="F106" s="304" t="s">
        <v>818</v>
      </c>
      <c r="G106" s="313"/>
      <c r="H106" s="284" t="s">
        <v>858</v>
      </c>
      <c r="I106" s="284" t="s">
        <v>820</v>
      </c>
      <c r="J106" s="284">
        <v>20</v>
      </c>
      <c r="K106" s="296"/>
    </row>
    <row r="107" spans="2:11" s="1" customFormat="1" ht="15" customHeight="1">
      <c r="B107" s="295"/>
      <c r="C107" s="284" t="s">
        <v>821</v>
      </c>
      <c r="D107" s="284"/>
      <c r="E107" s="284"/>
      <c r="F107" s="304" t="s">
        <v>818</v>
      </c>
      <c r="G107" s="284"/>
      <c r="H107" s="284" t="s">
        <v>858</v>
      </c>
      <c r="I107" s="284" t="s">
        <v>820</v>
      </c>
      <c r="J107" s="284">
        <v>120</v>
      </c>
      <c r="K107" s="296"/>
    </row>
    <row r="108" spans="2:11" s="1" customFormat="1" ht="15" customHeight="1">
      <c r="B108" s="305"/>
      <c r="C108" s="284" t="s">
        <v>823</v>
      </c>
      <c r="D108" s="284"/>
      <c r="E108" s="284"/>
      <c r="F108" s="304" t="s">
        <v>824</v>
      </c>
      <c r="G108" s="284"/>
      <c r="H108" s="284" t="s">
        <v>858</v>
      </c>
      <c r="I108" s="284" t="s">
        <v>820</v>
      </c>
      <c r="J108" s="284">
        <v>50</v>
      </c>
      <c r="K108" s="296"/>
    </row>
    <row r="109" spans="2:11" s="1" customFormat="1" ht="15" customHeight="1">
      <c r="B109" s="305"/>
      <c r="C109" s="284" t="s">
        <v>826</v>
      </c>
      <c r="D109" s="284"/>
      <c r="E109" s="284"/>
      <c r="F109" s="304" t="s">
        <v>818</v>
      </c>
      <c r="G109" s="284"/>
      <c r="H109" s="284" t="s">
        <v>858</v>
      </c>
      <c r="I109" s="284" t="s">
        <v>828</v>
      </c>
      <c r="J109" s="284"/>
      <c r="K109" s="296"/>
    </row>
    <row r="110" spans="2:11" s="1" customFormat="1" ht="15" customHeight="1">
      <c r="B110" s="305"/>
      <c r="C110" s="284" t="s">
        <v>837</v>
      </c>
      <c r="D110" s="284"/>
      <c r="E110" s="284"/>
      <c r="F110" s="304" t="s">
        <v>824</v>
      </c>
      <c r="G110" s="284"/>
      <c r="H110" s="284" t="s">
        <v>858</v>
      </c>
      <c r="I110" s="284" t="s">
        <v>820</v>
      </c>
      <c r="J110" s="284">
        <v>50</v>
      </c>
      <c r="K110" s="296"/>
    </row>
    <row r="111" spans="2:11" s="1" customFormat="1" ht="15" customHeight="1">
      <c r="B111" s="305"/>
      <c r="C111" s="284" t="s">
        <v>845</v>
      </c>
      <c r="D111" s="284"/>
      <c r="E111" s="284"/>
      <c r="F111" s="304" t="s">
        <v>824</v>
      </c>
      <c r="G111" s="284"/>
      <c r="H111" s="284" t="s">
        <v>858</v>
      </c>
      <c r="I111" s="284" t="s">
        <v>820</v>
      </c>
      <c r="J111" s="284">
        <v>50</v>
      </c>
      <c r="K111" s="296"/>
    </row>
    <row r="112" spans="2:11" s="1" customFormat="1" ht="15" customHeight="1">
      <c r="B112" s="305"/>
      <c r="C112" s="284" t="s">
        <v>843</v>
      </c>
      <c r="D112" s="284"/>
      <c r="E112" s="284"/>
      <c r="F112" s="304" t="s">
        <v>824</v>
      </c>
      <c r="G112" s="284"/>
      <c r="H112" s="284" t="s">
        <v>858</v>
      </c>
      <c r="I112" s="284" t="s">
        <v>820</v>
      </c>
      <c r="J112" s="284">
        <v>50</v>
      </c>
      <c r="K112" s="296"/>
    </row>
    <row r="113" spans="2:11" s="1" customFormat="1" ht="15" customHeight="1">
      <c r="B113" s="305"/>
      <c r="C113" s="284" t="s">
        <v>62</v>
      </c>
      <c r="D113" s="284"/>
      <c r="E113" s="284"/>
      <c r="F113" s="304" t="s">
        <v>818</v>
      </c>
      <c r="G113" s="284"/>
      <c r="H113" s="284" t="s">
        <v>859</v>
      </c>
      <c r="I113" s="284" t="s">
        <v>820</v>
      </c>
      <c r="J113" s="284">
        <v>20</v>
      </c>
      <c r="K113" s="296"/>
    </row>
    <row r="114" spans="2:11" s="1" customFormat="1" ht="15" customHeight="1">
      <c r="B114" s="305"/>
      <c r="C114" s="284" t="s">
        <v>860</v>
      </c>
      <c r="D114" s="284"/>
      <c r="E114" s="284"/>
      <c r="F114" s="304" t="s">
        <v>818</v>
      </c>
      <c r="G114" s="284"/>
      <c r="H114" s="284" t="s">
        <v>861</v>
      </c>
      <c r="I114" s="284" t="s">
        <v>820</v>
      </c>
      <c r="J114" s="284">
        <v>120</v>
      </c>
      <c r="K114" s="296"/>
    </row>
    <row r="115" spans="2:11" s="1" customFormat="1" ht="15" customHeight="1">
      <c r="B115" s="305"/>
      <c r="C115" s="284" t="s">
        <v>47</v>
      </c>
      <c r="D115" s="284"/>
      <c r="E115" s="284"/>
      <c r="F115" s="304" t="s">
        <v>818</v>
      </c>
      <c r="G115" s="284"/>
      <c r="H115" s="284" t="s">
        <v>862</v>
      </c>
      <c r="I115" s="284" t="s">
        <v>853</v>
      </c>
      <c r="J115" s="284"/>
      <c r="K115" s="296"/>
    </row>
    <row r="116" spans="2:11" s="1" customFormat="1" ht="15" customHeight="1">
      <c r="B116" s="305"/>
      <c r="C116" s="284" t="s">
        <v>57</v>
      </c>
      <c r="D116" s="284"/>
      <c r="E116" s="284"/>
      <c r="F116" s="304" t="s">
        <v>818</v>
      </c>
      <c r="G116" s="284"/>
      <c r="H116" s="284" t="s">
        <v>863</v>
      </c>
      <c r="I116" s="284" t="s">
        <v>853</v>
      </c>
      <c r="J116" s="284"/>
      <c r="K116" s="296"/>
    </row>
    <row r="117" spans="2:11" s="1" customFormat="1" ht="15" customHeight="1">
      <c r="B117" s="305"/>
      <c r="C117" s="284" t="s">
        <v>66</v>
      </c>
      <c r="D117" s="284"/>
      <c r="E117" s="284"/>
      <c r="F117" s="304" t="s">
        <v>818</v>
      </c>
      <c r="G117" s="284"/>
      <c r="H117" s="284" t="s">
        <v>864</v>
      </c>
      <c r="I117" s="284" t="s">
        <v>865</v>
      </c>
      <c r="J117" s="284"/>
      <c r="K117" s="296"/>
    </row>
    <row r="118" spans="2:11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pans="2:11" s="1" customFormat="1" ht="18.75" customHeight="1">
      <c r="B119" s="315"/>
      <c r="C119" s="281"/>
      <c r="D119" s="281"/>
      <c r="E119" s="281"/>
      <c r="F119" s="316"/>
      <c r="G119" s="281"/>
      <c r="H119" s="281"/>
      <c r="I119" s="281"/>
      <c r="J119" s="281"/>
      <c r="K119" s="315"/>
    </row>
    <row r="120" spans="2:11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pans="2:1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pans="2:11" s="1" customFormat="1" ht="45" customHeight="1">
      <c r="B122" s="320"/>
      <c r="C122" s="402" t="s">
        <v>866</v>
      </c>
      <c r="D122" s="402"/>
      <c r="E122" s="402"/>
      <c r="F122" s="402"/>
      <c r="G122" s="402"/>
      <c r="H122" s="402"/>
      <c r="I122" s="402"/>
      <c r="J122" s="402"/>
      <c r="K122" s="321"/>
    </row>
    <row r="123" spans="2:11" s="1" customFormat="1" ht="17.25" customHeight="1">
      <c r="B123" s="322"/>
      <c r="C123" s="297" t="s">
        <v>812</v>
      </c>
      <c r="D123" s="297"/>
      <c r="E123" s="297"/>
      <c r="F123" s="297" t="s">
        <v>813</v>
      </c>
      <c r="G123" s="298"/>
      <c r="H123" s="297" t="s">
        <v>63</v>
      </c>
      <c r="I123" s="297" t="s">
        <v>66</v>
      </c>
      <c r="J123" s="297" t="s">
        <v>814</v>
      </c>
      <c r="K123" s="323"/>
    </row>
    <row r="124" spans="2:11" s="1" customFormat="1" ht="17.25" customHeight="1">
      <c r="B124" s="322"/>
      <c r="C124" s="299" t="s">
        <v>815</v>
      </c>
      <c r="D124" s="299"/>
      <c r="E124" s="299"/>
      <c r="F124" s="300" t="s">
        <v>816</v>
      </c>
      <c r="G124" s="301"/>
      <c r="H124" s="299"/>
      <c r="I124" s="299"/>
      <c r="J124" s="299" t="s">
        <v>817</v>
      </c>
      <c r="K124" s="323"/>
    </row>
    <row r="125" spans="2:11" s="1" customFormat="1" ht="5.25" customHeight="1">
      <c r="B125" s="324"/>
      <c r="C125" s="302"/>
      <c r="D125" s="302"/>
      <c r="E125" s="302"/>
      <c r="F125" s="302"/>
      <c r="G125" s="284"/>
      <c r="H125" s="302"/>
      <c r="I125" s="302"/>
      <c r="J125" s="302"/>
      <c r="K125" s="325"/>
    </row>
    <row r="126" spans="2:11" s="1" customFormat="1" ht="15" customHeight="1">
      <c r="B126" s="324"/>
      <c r="C126" s="284" t="s">
        <v>821</v>
      </c>
      <c r="D126" s="302"/>
      <c r="E126" s="302"/>
      <c r="F126" s="304" t="s">
        <v>818</v>
      </c>
      <c r="G126" s="284"/>
      <c r="H126" s="284" t="s">
        <v>858</v>
      </c>
      <c r="I126" s="284" t="s">
        <v>820</v>
      </c>
      <c r="J126" s="284">
        <v>120</v>
      </c>
      <c r="K126" s="326"/>
    </row>
    <row r="127" spans="2:11" s="1" customFormat="1" ht="15" customHeight="1">
      <c r="B127" s="324"/>
      <c r="C127" s="284" t="s">
        <v>867</v>
      </c>
      <c r="D127" s="284"/>
      <c r="E127" s="284"/>
      <c r="F127" s="304" t="s">
        <v>818</v>
      </c>
      <c r="G127" s="284"/>
      <c r="H127" s="284" t="s">
        <v>868</v>
      </c>
      <c r="I127" s="284" t="s">
        <v>820</v>
      </c>
      <c r="J127" s="284" t="s">
        <v>869</v>
      </c>
      <c r="K127" s="326"/>
    </row>
    <row r="128" spans="2:11" s="1" customFormat="1" ht="15" customHeight="1">
      <c r="B128" s="324"/>
      <c r="C128" s="284" t="s">
        <v>766</v>
      </c>
      <c r="D128" s="284"/>
      <c r="E128" s="284"/>
      <c r="F128" s="304" t="s">
        <v>818</v>
      </c>
      <c r="G128" s="284"/>
      <c r="H128" s="284" t="s">
        <v>870</v>
      </c>
      <c r="I128" s="284" t="s">
        <v>820</v>
      </c>
      <c r="J128" s="284" t="s">
        <v>869</v>
      </c>
      <c r="K128" s="326"/>
    </row>
    <row r="129" spans="2:11" s="1" customFormat="1" ht="15" customHeight="1">
      <c r="B129" s="324"/>
      <c r="C129" s="284" t="s">
        <v>829</v>
      </c>
      <c r="D129" s="284"/>
      <c r="E129" s="284"/>
      <c r="F129" s="304" t="s">
        <v>824</v>
      </c>
      <c r="G129" s="284"/>
      <c r="H129" s="284" t="s">
        <v>830</v>
      </c>
      <c r="I129" s="284" t="s">
        <v>820</v>
      </c>
      <c r="J129" s="284">
        <v>15</v>
      </c>
      <c r="K129" s="326"/>
    </row>
    <row r="130" spans="2:11" s="1" customFormat="1" ht="15" customHeight="1">
      <c r="B130" s="324"/>
      <c r="C130" s="306" t="s">
        <v>831</v>
      </c>
      <c r="D130" s="306"/>
      <c r="E130" s="306"/>
      <c r="F130" s="307" t="s">
        <v>824</v>
      </c>
      <c r="G130" s="306"/>
      <c r="H130" s="306" t="s">
        <v>832</v>
      </c>
      <c r="I130" s="306" t="s">
        <v>820</v>
      </c>
      <c r="J130" s="306">
        <v>15</v>
      </c>
      <c r="K130" s="326"/>
    </row>
    <row r="131" spans="2:11" s="1" customFormat="1" ht="15" customHeight="1">
      <c r="B131" s="324"/>
      <c r="C131" s="306" t="s">
        <v>833</v>
      </c>
      <c r="D131" s="306"/>
      <c r="E131" s="306"/>
      <c r="F131" s="307" t="s">
        <v>824</v>
      </c>
      <c r="G131" s="306"/>
      <c r="H131" s="306" t="s">
        <v>834</v>
      </c>
      <c r="I131" s="306" t="s">
        <v>820</v>
      </c>
      <c r="J131" s="306">
        <v>20</v>
      </c>
      <c r="K131" s="326"/>
    </row>
    <row r="132" spans="2:11" s="1" customFormat="1" ht="15" customHeight="1">
      <c r="B132" s="324"/>
      <c r="C132" s="306" t="s">
        <v>835</v>
      </c>
      <c r="D132" s="306"/>
      <c r="E132" s="306"/>
      <c r="F132" s="307" t="s">
        <v>824</v>
      </c>
      <c r="G132" s="306"/>
      <c r="H132" s="306" t="s">
        <v>836</v>
      </c>
      <c r="I132" s="306" t="s">
        <v>820</v>
      </c>
      <c r="J132" s="306">
        <v>20</v>
      </c>
      <c r="K132" s="326"/>
    </row>
    <row r="133" spans="2:11" s="1" customFormat="1" ht="15" customHeight="1">
      <c r="B133" s="324"/>
      <c r="C133" s="284" t="s">
        <v>823</v>
      </c>
      <c r="D133" s="284"/>
      <c r="E133" s="284"/>
      <c r="F133" s="304" t="s">
        <v>824</v>
      </c>
      <c r="G133" s="284"/>
      <c r="H133" s="284" t="s">
        <v>858</v>
      </c>
      <c r="I133" s="284" t="s">
        <v>820</v>
      </c>
      <c r="J133" s="284">
        <v>50</v>
      </c>
      <c r="K133" s="326"/>
    </row>
    <row r="134" spans="2:11" s="1" customFormat="1" ht="15" customHeight="1">
      <c r="B134" s="324"/>
      <c r="C134" s="284" t="s">
        <v>837</v>
      </c>
      <c r="D134" s="284"/>
      <c r="E134" s="284"/>
      <c r="F134" s="304" t="s">
        <v>824</v>
      </c>
      <c r="G134" s="284"/>
      <c r="H134" s="284" t="s">
        <v>858</v>
      </c>
      <c r="I134" s="284" t="s">
        <v>820</v>
      </c>
      <c r="J134" s="284">
        <v>50</v>
      </c>
      <c r="K134" s="326"/>
    </row>
    <row r="135" spans="2:11" s="1" customFormat="1" ht="15" customHeight="1">
      <c r="B135" s="324"/>
      <c r="C135" s="284" t="s">
        <v>843</v>
      </c>
      <c r="D135" s="284"/>
      <c r="E135" s="284"/>
      <c r="F135" s="304" t="s">
        <v>824</v>
      </c>
      <c r="G135" s="284"/>
      <c r="H135" s="284" t="s">
        <v>858</v>
      </c>
      <c r="I135" s="284" t="s">
        <v>820</v>
      </c>
      <c r="J135" s="284">
        <v>50</v>
      </c>
      <c r="K135" s="326"/>
    </row>
    <row r="136" spans="2:11" s="1" customFormat="1" ht="15" customHeight="1">
      <c r="B136" s="324"/>
      <c r="C136" s="284" t="s">
        <v>845</v>
      </c>
      <c r="D136" s="284"/>
      <c r="E136" s="284"/>
      <c r="F136" s="304" t="s">
        <v>824</v>
      </c>
      <c r="G136" s="284"/>
      <c r="H136" s="284" t="s">
        <v>858</v>
      </c>
      <c r="I136" s="284" t="s">
        <v>820</v>
      </c>
      <c r="J136" s="284">
        <v>50</v>
      </c>
      <c r="K136" s="326"/>
    </row>
    <row r="137" spans="2:11" s="1" customFormat="1" ht="15" customHeight="1">
      <c r="B137" s="324"/>
      <c r="C137" s="284" t="s">
        <v>846</v>
      </c>
      <c r="D137" s="284"/>
      <c r="E137" s="284"/>
      <c r="F137" s="304" t="s">
        <v>824</v>
      </c>
      <c r="G137" s="284"/>
      <c r="H137" s="284" t="s">
        <v>871</v>
      </c>
      <c r="I137" s="284" t="s">
        <v>820</v>
      </c>
      <c r="J137" s="284">
        <v>255</v>
      </c>
      <c r="K137" s="326"/>
    </row>
    <row r="138" spans="2:11" s="1" customFormat="1" ht="15" customHeight="1">
      <c r="B138" s="324"/>
      <c r="C138" s="284" t="s">
        <v>848</v>
      </c>
      <c r="D138" s="284"/>
      <c r="E138" s="284"/>
      <c r="F138" s="304" t="s">
        <v>818</v>
      </c>
      <c r="G138" s="284"/>
      <c r="H138" s="284" t="s">
        <v>872</v>
      </c>
      <c r="I138" s="284" t="s">
        <v>850</v>
      </c>
      <c r="J138" s="284"/>
      <c r="K138" s="326"/>
    </row>
    <row r="139" spans="2:11" s="1" customFormat="1" ht="15" customHeight="1">
      <c r="B139" s="324"/>
      <c r="C139" s="284" t="s">
        <v>851</v>
      </c>
      <c r="D139" s="284"/>
      <c r="E139" s="284"/>
      <c r="F139" s="304" t="s">
        <v>818</v>
      </c>
      <c r="G139" s="284"/>
      <c r="H139" s="284" t="s">
        <v>873</v>
      </c>
      <c r="I139" s="284" t="s">
        <v>853</v>
      </c>
      <c r="J139" s="284"/>
      <c r="K139" s="326"/>
    </row>
    <row r="140" spans="2:11" s="1" customFormat="1" ht="15" customHeight="1">
      <c r="B140" s="324"/>
      <c r="C140" s="284" t="s">
        <v>854</v>
      </c>
      <c r="D140" s="284"/>
      <c r="E140" s="284"/>
      <c r="F140" s="304" t="s">
        <v>818</v>
      </c>
      <c r="G140" s="284"/>
      <c r="H140" s="284" t="s">
        <v>854</v>
      </c>
      <c r="I140" s="284" t="s">
        <v>853</v>
      </c>
      <c r="J140" s="284"/>
      <c r="K140" s="326"/>
    </row>
    <row r="141" spans="2:11" s="1" customFormat="1" ht="15" customHeight="1">
      <c r="B141" s="324"/>
      <c r="C141" s="284" t="s">
        <v>47</v>
      </c>
      <c r="D141" s="284"/>
      <c r="E141" s="284"/>
      <c r="F141" s="304" t="s">
        <v>818</v>
      </c>
      <c r="G141" s="284"/>
      <c r="H141" s="284" t="s">
        <v>874</v>
      </c>
      <c r="I141" s="284" t="s">
        <v>853</v>
      </c>
      <c r="J141" s="284"/>
      <c r="K141" s="326"/>
    </row>
    <row r="142" spans="2:11" s="1" customFormat="1" ht="15" customHeight="1">
      <c r="B142" s="324"/>
      <c r="C142" s="284" t="s">
        <v>875</v>
      </c>
      <c r="D142" s="284"/>
      <c r="E142" s="284"/>
      <c r="F142" s="304" t="s">
        <v>818</v>
      </c>
      <c r="G142" s="284"/>
      <c r="H142" s="284" t="s">
        <v>876</v>
      </c>
      <c r="I142" s="284" t="s">
        <v>853</v>
      </c>
      <c r="J142" s="284"/>
      <c r="K142" s="326"/>
    </row>
    <row r="143" spans="2:11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pans="2:11" s="1" customFormat="1" ht="18.75" customHeight="1">
      <c r="B144" s="281"/>
      <c r="C144" s="281"/>
      <c r="D144" s="281"/>
      <c r="E144" s="281"/>
      <c r="F144" s="316"/>
      <c r="G144" s="281"/>
      <c r="H144" s="281"/>
      <c r="I144" s="281"/>
      <c r="J144" s="281"/>
      <c r="K144" s="281"/>
    </row>
    <row r="145" spans="2:11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pans="2:11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pans="2:11" s="1" customFormat="1" ht="45" customHeight="1">
      <c r="B147" s="295"/>
      <c r="C147" s="401" t="s">
        <v>877</v>
      </c>
      <c r="D147" s="401"/>
      <c r="E147" s="401"/>
      <c r="F147" s="401"/>
      <c r="G147" s="401"/>
      <c r="H147" s="401"/>
      <c r="I147" s="401"/>
      <c r="J147" s="401"/>
      <c r="K147" s="296"/>
    </row>
    <row r="148" spans="2:11" s="1" customFormat="1" ht="17.25" customHeight="1">
      <c r="B148" s="295"/>
      <c r="C148" s="297" t="s">
        <v>812</v>
      </c>
      <c r="D148" s="297"/>
      <c r="E148" s="297"/>
      <c r="F148" s="297" t="s">
        <v>813</v>
      </c>
      <c r="G148" s="298"/>
      <c r="H148" s="297" t="s">
        <v>63</v>
      </c>
      <c r="I148" s="297" t="s">
        <v>66</v>
      </c>
      <c r="J148" s="297" t="s">
        <v>814</v>
      </c>
      <c r="K148" s="296"/>
    </row>
    <row r="149" spans="2:11" s="1" customFormat="1" ht="17.25" customHeight="1">
      <c r="B149" s="295"/>
      <c r="C149" s="299" t="s">
        <v>815</v>
      </c>
      <c r="D149" s="299"/>
      <c r="E149" s="299"/>
      <c r="F149" s="300" t="s">
        <v>816</v>
      </c>
      <c r="G149" s="301"/>
      <c r="H149" s="299"/>
      <c r="I149" s="299"/>
      <c r="J149" s="299" t="s">
        <v>817</v>
      </c>
      <c r="K149" s="296"/>
    </row>
    <row r="150" spans="2:11" s="1" customFormat="1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spans="2:11" s="1" customFormat="1" ht="15" customHeight="1">
      <c r="B151" s="305"/>
      <c r="C151" s="330" t="s">
        <v>821</v>
      </c>
      <c r="D151" s="284"/>
      <c r="E151" s="284"/>
      <c r="F151" s="331" t="s">
        <v>818</v>
      </c>
      <c r="G151" s="284"/>
      <c r="H151" s="330" t="s">
        <v>858</v>
      </c>
      <c r="I151" s="330" t="s">
        <v>820</v>
      </c>
      <c r="J151" s="330">
        <v>120</v>
      </c>
      <c r="K151" s="326"/>
    </row>
    <row r="152" spans="2:11" s="1" customFormat="1" ht="15" customHeight="1">
      <c r="B152" s="305"/>
      <c r="C152" s="330" t="s">
        <v>867</v>
      </c>
      <c r="D152" s="284"/>
      <c r="E152" s="284"/>
      <c r="F152" s="331" t="s">
        <v>818</v>
      </c>
      <c r="G152" s="284"/>
      <c r="H152" s="330" t="s">
        <v>878</v>
      </c>
      <c r="I152" s="330" t="s">
        <v>820</v>
      </c>
      <c r="J152" s="330" t="s">
        <v>869</v>
      </c>
      <c r="K152" s="326"/>
    </row>
    <row r="153" spans="2:11" s="1" customFormat="1" ht="15" customHeight="1">
      <c r="B153" s="305"/>
      <c r="C153" s="330" t="s">
        <v>766</v>
      </c>
      <c r="D153" s="284"/>
      <c r="E153" s="284"/>
      <c r="F153" s="331" t="s">
        <v>818</v>
      </c>
      <c r="G153" s="284"/>
      <c r="H153" s="330" t="s">
        <v>879</v>
      </c>
      <c r="I153" s="330" t="s">
        <v>820</v>
      </c>
      <c r="J153" s="330" t="s">
        <v>869</v>
      </c>
      <c r="K153" s="326"/>
    </row>
    <row r="154" spans="2:11" s="1" customFormat="1" ht="15" customHeight="1">
      <c r="B154" s="305"/>
      <c r="C154" s="330" t="s">
        <v>823</v>
      </c>
      <c r="D154" s="284"/>
      <c r="E154" s="284"/>
      <c r="F154" s="331" t="s">
        <v>824</v>
      </c>
      <c r="G154" s="284"/>
      <c r="H154" s="330" t="s">
        <v>858</v>
      </c>
      <c r="I154" s="330" t="s">
        <v>820</v>
      </c>
      <c r="J154" s="330">
        <v>50</v>
      </c>
      <c r="K154" s="326"/>
    </row>
    <row r="155" spans="2:11" s="1" customFormat="1" ht="15" customHeight="1">
      <c r="B155" s="305"/>
      <c r="C155" s="330" t="s">
        <v>826</v>
      </c>
      <c r="D155" s="284"/>
      <c r="E155" s="284"/>
      <c r="F155" s="331" t="s">
        <v>818</v>
      </c>
      <c r="G155" s="284"/>
      <c r="H155" s="330" t="s">
        <v>858</v>
      </c>
      <c r="I155" s="330" t="s">
        <v>828</v>
      </c>
      <c r="J155" s="330"/>
      <c r="K155" s="326"/>
    </row>
    <row r="156" spans="2:11" s="1" customFormat="1" ht="15" customHeight="1">
      <c r="B156" s="305"/>
      <c r="C156" s="330" t="s">
        <v>837</v>
      </c>
      <c r="D156" s="284"/>
      <c r="E156" s="284"/>
      <c r="F156" s="331" t="s">
        <v>824</v>
      </c>
      <c r="G156" s="284"/>
      <c r="H156" s="330" t="s">
        <v>858</v>
      </c>
      <c r="I156" s="330" t="s">
        <v>820</v>
      </c>
      <c r="J156" s="330">
        <v>50</v>
      </c>
      <c r="K156" s="326"/>
    </row>
    <row r="157" spans="2:11" s="1" customFormat="1" ht="15" customHeight="1">
      <c r="B157" s="305"/>
      <c r="C157" s="330" t="s">
        <v>845</v>
      </c>
      <c r="D157" s="284"/>
      <c r="E157" s="284"/>
      <c r="F157" s="331" t="s">
        <v>824</v>
      </c>
      <c r="G157" s="284"/>
      <c r="H157" s="330" t="s">
        <v>858</v>
      </c>
      <c r="I157" s="330" t="s">
        <v>820</v>
      </c>
      <c r="J157" s="330">
        <v>50</v>
      </c>
      <c r="K157" s="326"/>
    </row>
    <row r="158" spans="2:11" s="1" customFormat="1" ht="15" customHeight="1">
      <c r="B158" s="305"/>
      <c r="C158" s="330" t="s">
        <v>843</v>
      </c>
      <c r="D158" s="284"/>
      <c r="E158" s="284"/>
      <c r="F158" s="331" t="s">
        <v>824</v>
      </c>
      <c r="G158" s="284"/>
      <c r="H158" s="330" t="s">
        <v>858</v>
      </c>
      <c r="I158" s="330" t="s">
        <v>820</v>
      </c>
      <c r="J158" s="330">
        <v>50</v>
      </c>
      <c r="K158" s="326"/>
    </row>
    <row r="159" spans="2:11" s="1" customFormat="1" ht="15" customHeight="1">
      <c r="B159" s="305"/>
      <c r="C159" s="330" t="s">
        <v>122</v>
      </c>
      <c r="D159" s="284"/>
      <c r="E159" s="284"/>
      <c r="F159" s="331" t="s">
        <v>818</v>
      </c>
      <c r="G159" s="284"/>
      <c r="H159" s="330" t="s">
        <v>880</v>
      </c>
      <c r="I159" s="330" t="s">
        <v>820</v>
      </c>
      <c r="J159" s="330" t="s">
        <v>881</v>
      </c>
      <c r="K159" s="326"/>
    </row>
    <row r="160" spans="2:11" s="1" customFormat="1" ht="15" customHeight="1">
      <c r="B160" s="305"/>
      <c r="C160" s="330" t="s">
        <v>882</v>
      </c>
      <c r="D160" s="284"/>
      <c r="E160" s="284"/>
      <c r="F160" s="331" t="s">
        <v>818</v>
      </c>
      <c r="G160" s="284"/>
      <c r="H160" s="330" t="s">
        <v>883</v>
      </c>
      <c r="I160" s="330" t="s">
        <v>853</v>
      </c>
      <c r="J160" s="330"/>
      <c r="K160" s="326"/>
    </row>
    <row r="161" spans="2:11" s="1" customFormat="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spans="2:11" s="1" customFormat="1" ht="18.75" customHeight="1">
      <c r="B162" s="281"/>
      <c r="C162" s="284"/>
      <c r="D162" s="284"/>
      <c r="E162" s="284"/>
      <c r="F162" s="304"/>
      <c r="G162" s="284"/>
      <c r="H162" s="284"/>
      <c r="I162" s="284"/>
      <c r="J162" s="284"/>
      <c r="K162" s="281"/>
    </row>
    <row r="163" spans="2:11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pans="2:11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pans="2:11" s="1" customFormat="1" ht="45" customHeight="1">
      <c r="B165" s="276"/>
      <c r="C165" s="402" t="s">
        <v>884</v>
      </c>
      <c r="D165" s="402"/>
      <c r="E165" s="402"/>
      <c r="F165" s="402"/>
      <c r="G165" s="402"/>
      <c r="H165" s="402"/>
      <c r="I165" s="402"/>
      <c r="J165" s="402"/>
      <c r="K165" s="277"/>
    </row>
    <row r="166" spans="2:11" s="1" customFormat="1" ht="17.25" customHeight="1">
      <c r="B166" s="276"/>
      <c r="C166" s="297" t="s">
        <v>812</v>
      </c>
      <c r="D166" s="297"/>
      <c r="E166" s="297"/>
      <c r="F166" s="297" t="s">
        <v>813</v>
      </c>
      <c r="G166" s="334"/>
      <c r="H166" s="335" t="s">
        <v>63</v>
      </c>
      <c r="I166" s="335" t="s">
        <v>66</v>
      </c>
      <c r="J166" s="297" t="s">
        <v>814</v>
      </c>
      <c r="K166" s="277"/>
    </row>
    <row r="167" spans="2:11" s="1" customFormat="1" ht="17.25" customHeight="1">
      <c r="B167" s="278"/>
      <c r="C167" s="299" t="s">
        <v>815</v>
      </c>
      <c r="D167" s="299"/>
      <c r="E167" s="299"/>
      <c r="F167" s="300" t="s">
        <v>816</v>
      </c>
      <c r="G167" s="336"/>
      <c r="H167" s="337"/>
      <c r="I167" s="337"/>
      <c r="J167" s="299" t="s">
        <v>817</v>
      </c>
      <c r="K167" s="279"/>
    </row>
    <row r="168" spans="2:11" s="1" customFormat="1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spans="2:11" s="1" customFormat="1" ht="15" customHeight="1">
      <c r="B169" s="305"/>
      <c r="C169" s="284" t="s">
        <v>821</v>
      </c>
      <c r="D169" s="284"/>
      <c r="E169" s="284"/>
      <c r="F169" s="304" t="s">
        <v>818</v>
      </c>
      <c r="G169" s="284"/>
      <c r="H169" s="284" t="s">
        <v>858</v>
      </c>
      <c r="I169" s="284" t="s">
        <v>820</v>
      </c>
      <c r="J169" s="284">
        <v>120</v>
      </c>
      <c r="K169" s="326"/>
    </row>
    <row r="170" spans="2:11" s="1" customFormat="1" ht="15" customHeight="1">
      <c r="B170" s="305"/>
      <c r="C170" s="284" t="s">
        <v>867</v>
      </c>
      <c r="D170" s="284"/>
      <c r="E170" s="284"/>
      <c r="F170" s="304" t="s">
        <v>818</v>
      </c>
      <c r="G170" s="284"/>
      <c r="H170" s="284" t="s">
        <v>868</v>
      </c>
      <c r="I170" s="284" t="s">
        <v>820</v>
      </c>
      <c r="J170" s="284" t="s">
        <v>869</v>
      </c>
      <c r="K170" s="326"/>
    </row>
    <row r="171" spans="2:11" s="1" customFormat="1" ht="15" customHeight="1">
      <c r="B171" s="305"/>
      <c r="C171" s="284" t="s">
        <v>766</v>
      </c>
      <c r="D171" s="284"/>
      <c r="E171" s="284"/>
      <c r="F171" s="304" t="s">
        <v>818</v>
      </c>
      <c r="G171" s="284"/>
      <c r="H171" s="284" t="s">
        <v>885</v>
      </c>
      <c r="I171" s="284" t="s">
        <v>820</v>
      </c>
      <c r="J171" s="284" t="s">
        <v>869</v>
      </c>
      <c r="K171" s="326"/>
    </row>
    <row r="172" spans="2:11" s="1" customFormat="1" ht="15" customHeight="1">
      <c r="B172" s="305"/>
      <c r="C172" s="284" t="s">
        <v>823</v>
      </c>
      <c r="D172" s="284"/>
      <c r="E172" s="284"/>
      <c r="F172" s="304" t="s">
        <v>824</v>
      </c>
      <c r="G172" s="284"/>
      <c r="H172" s="284" t="s">
        <v>885</v>
      </c>
      <c r="I172" s="284" t="s">
        <v>820</v>
      </c>
      <c r="J172" s="284">
        <v>50</v>
      </c>
      <c r="K172" s="326"/>
    </row>
    <row r="173" spans="2:11" s="1" customFormat="1" ht="15" customHeight="1">
      <c r="B173" s="305"/>
      <c r="C173" s="284" t="s">
        <v>826</v>
      </c>
      <c r="D173" s="284"/>
      <c r="E173" s="284"/>
      <c r="F173" s="304" t="s">
        <v>818</v>
      </c>
      <c r="G173" s="284"/>
      <c r="H173" s="284" t="s">
        <v>885</v>
      </c>
      <c r="I173" s="284" t="s">
        <v>828</v>
      </c>
      <c r="J173" s="284"/>
      <c r="K173" s="326"/>
    </row>
    <row r="174" spans="2:11" s="1" customFormat="1" ht="15" customHeight="1">
      <c r="B174" s="305"/>
      <c r="C174" s="284" t="s">
        <v>837</v>
      </c>
      <c r="D174" s="284"/>
      <c r="E174" s="284"/>
      <c r="F174" s="304" t="s">
        <v>824</v>
      </c>
      <c r="G174" s="284"/>
      <c r="H174" s="284" t="s">
        <v>885</v>
      </c>
      <c r="I174" s="284" t="s">
        <v>820</v>
      </c>
      <c r="J174" s="284">
        <v>50</v>
      </c>
      <c r="K174" s="326"/>
    </row>
    <row r="175" spans="2:11" s="1" customFormat="1" ht="15" customHeight="1">
      <c r="B175" s="305"/>
      <c r="C175" s="284" t="s">
        <v>845</v>
      </c>
      <c r="D175" s="284"/>
      <c r="E175" s="284"/>
      <c r="F175" s="304" t="s">
        <v>824</v>
      </c>
      <c r="G175" s="284"/>
      <c r="H175" s="284" t="s">
        <v>885</v>
      </c>
      <c r="I175" s="284" t="s">
        <v>820</v>
      </c>
      <c r="J175" s="284">
        <v>50</v>
      </c>
      <c r="K175" s="326"/>
    </row>
    <row r="176" spans="2:11" s="1" customFormat="1" ht="15" customHeight="1">
      <c r="B176" s="305"/>
      <c r="C176" s="284" t="s">
        <v>843</v>
      </c>
      <c r="D176" s="284"/>
      <c r="E176" s="284"/>
      <c r="F176" s="304" t="s">
        <v>824</v>
      </c>
      <c r="G176" s="284"/>
      <c r="H176" s="284" t="s">
        <v>885</v>
      </c>
      <c r="I176" s="284" t="s">
        <v>820</v>
      </c>
      <c r="J176" s="284">
        <v>50</v>
      </c>
      <c r="K176" s="326"/>
    </row>
    <row r="177" spans="2:11" s="1" customFormat="1" ht="15" customHeight="1">
      <c r="B177" s="305"/>
      <c r="C177" s="284" t="s">
        <v>134</v>
      </c>
      <c r="D177" s="284"/>
      <c r="E177" s="284"/>
      <c r="F177" s="304" t="s">
        <v>818</v>
      </c>
      <c r="G177" s="284"/>
      <c r="H177" s="284" t="s">
        <v>886</v>
      </c>
      <c r="I177" s="284" t="s">
        <v>887</v>
      </c>
      <c r="J177" s="284"/>
      <c r="K177" s="326"/>
    </row>
    <row r="178" spans="2:11" s="1" customFormat="1" ht="15" customHeight="1">
      <c r="B178" s="305"/>
      <c r="C178" s="284" t="s">
        <v>66</v>
      </c>
      <c r="D178" s="284"/>
      <c r="E178" s="284"/>
      <c r="F178" s="304" t="s">
        <v>818</v>
      </c>
      <c r="G178" s="284"/>
      <c r="H178" s="284" t="s">
        <v>888</v>
      </c>
      <c r="I178" s="284" t="s">
        <v>889</v>
      </c>
      <c r="J178" s="284">
        <v>1</v>
      </c>
      <c r="K178" s="326"/>
    </row>
    <row r="179" spans="2:11" s="1" customFormat="1" ht="15" customHeight="1">
      <c r="B179" s="305"/>
      <c r="C179" s="284" t="s">
        <v>62</v>
      </c>
      <c r="D179" s="284"/>
      <c r="E179" s="284"/>
      <c r="F179" s="304" t="s">
        <v>818</v>
      </c>
      <c r="G179" s="284"/>
      <c r="H179" s="284" t="s">
        <v>890</v>
      </c>
      <c r="I179" s="284" t="s">
        <v>820</v>
      </c>
      <c r="J179" s="284">
        <v>20</v>
      </c>
      <c r="K179" s="326"/>
    </row>
    <row r="180" spans="2:11" s="1" customFormat="1" ht="15" customHeight="1">
      <c r="B180" s="305"/>
      <c r="C180" s="284" t="s">
        <v>63</v>
      </c>
      <c r="D180" s="284"/>
      <c r="E180" s="284"/>
      <c r="F180" s="304" t="s">
        <v>818</v>
      </c>
      <c r="G180" s="284"/>
      <c r="H180" s="284" t="s">
        <v>891</v>
      </c>
      <c r="I180" s="284" t="s">
        <v>820</v>
      </c>
      <c r="J180" s="284">
        <v>255</v>
      </c>
      <c r="K180" s="326"/>
    </row>
    <row r="181" spans="2:11" s="1" customFormat="1" ht="15" customHeight="1">
      <c r="B181" s="305"/>
      <c r="C181" s="284" t="s">
        <v>135</v>
      </c>
      <c r="D181" s="284"/>
      <c r="E181" s="284"/>
      <c r="F181" s="304" t="s">
        <v>818</v>
      </c>
      <c r="G181" s="284"/>
      <c r="H181" s="284" t="s">
        <v>782</v>
      </c>
      <c r="I181" s="284" t="s">
        <v>820</v>
      </c>
      <c r="J181" s="284">
        <v>10</v>
      </c>
      <c r="K181" s="326"/>
    </row>
    <row r="182" spans="2:11" s="1" customFormat="1" ht="15" customHeight="1">
      <c r="B182" s="305"/>
      <c r="C182" s="284" t="s">
        <v>136</v>
      </c>
      <c r="D182" s="284"/>
      <c r="E182" s="284"/>
      <c r="F182" s="304" t="s">
        <v>818</v>
      </c>
      <c r="G182" s="284"/>
      <c r="H182" s="284" t="s">
        <v>892</v>
      </c>
      <c r="I182" s="284" t="s">
        <v>853</v>
      </c>
      <c r="J182" s="284"/>
      <c r="K182" s="326"/>
    </row>
    <row r="183" spans="2:11" s="1" customFormat="1" ht="15" customHeight="1">
      <c r="B183" s="305"/>
      <c r="C183" s="284" t="s">
        <v>893</v>
      </c>
      <c r="D183" s="284"/>
      <c r="E183" s="284"/>
      <c r="F183" s="304" t="s">
        <v>818</v>
      </c>
      <c r="G183" s="284"/>
      <c r="H183" s="284" t="s">
        <v>894</v>
      </c>
      <c r="I183" s="284" t="s">
        <v>853</v>
      </c>
      <c r="J183" s="284"/>
      <c r="K183" s="326"/>
    </row>
    <row r="184" spans="2:11" s="1" customFormat="1" ht="15" customHeight="1">
      <c r="B184" s="305"/>
      <c r="C184" s="284" t="s">
        <v>882</v>
      </c>
      <c r="D184" s="284"/>
      <c r="E184" s="284"/>
      <c r="F184" s="304" t="s">
        <v>818</v>
      </c>
      <c r="G184" s="284"/>
      <c r="H184" s="284" t="s">
        <v>895</v>
      </c>
      <c r="I184" s="284" t="s">
        <v>853</v>
      </c>
      <c r="J184" s="284"/>
      <c r="K184" s="326"/>
    </row>
    <row r="185" spans="2:11" s="1" customFormat="1" ht="15" customHeight="1">
      <c r="B185" s="305"/>
      <c r="C185" s="284" t="s">
        <v>138</v>
      </c>
      <c r="D185" s="284"/>
      <c r="E185" s="284"/>
      <c r="F185" s="304" t="s">
        <v>824</v>
      </c>
      <c r="G185" s="284"/>
      <c r="H185" s="284" t="s">
        <v>896</v>
      </c>
      <c r="I185" s="284" t="s">
        <v>820</v>
      </c>
      <c r="J185" s="284">
        <v>50</v>
      </c>
      <c r="K185" s="326"/>
    </row>
    <row r="186" spans="2:11" s="1" customFormat="1" ht="15" customHeight="1">
      <c r="B186" s="305"/>
      <c r="C186" s="284" t="s">
        <v>897</v>
      </c>
      <c r="D186" s="284"/>
      <c r="E186" s="284"/>
      <c r="F186" s="304" t="s">
        <v>824</v>
      </c>
      <c r="G186" s="284"/>
      <c r="H186" s="284" t="s">
        <v>898</v>
      </c>
      <c r="I186" s="284" t="s">
        <v>899</v>
      </c>
      <c r="J186" s="284"/>
      <c r="K186" s="326"/>
    </row>
    <row r="187" spans="2:11" s="1" customFormat="1" ht="15" customHeight="1">
      <c r="B187" s="305"/>
      <c r="C187" s="284" t="s">
        <v>900</v>
      </c>
      <c r="D187" s="284"/>
      <c r="E187" s="284"/>
      <c r="F187" s="304" t="s">
        <v>824</v>
      </c>
      <c r="G187" s="284"/>
      <c r="H187" s="284" t="s">
        <v>901</v>
      </c>
      <c r="I187" s="284" t="s">
        <v>899</v>
      </c>
      <c r="J187" s="284"/>
      <c r="K187" s="326"/>
    </row>
    <row r="188" spans="2:11" s="1" customFormat="1" ht="15" customHeight="1">
      <c r="B188" s="305"/>
      <c r="C188" s="284" t="s">
        <v>902</v>
      </c>
      <c r="D188" s="284"/>
      <c r="E188" s="284"/>
      <c r="F188" s="304" t="s">
        <v>824</v>
      </c>
      <c r="G188" s="284"/>
      <c r="H188" s="284" t="s">
        <v>903</v>
      </c>
      <c r="I188" s="284" t="s">
        <v>899</v>
      </c>
      <c r="J188" s="284"/>
      <c r="K188" s="326"/>
    </row>
    <row r="189" spans="2:11" s="1" customFormat="1" ht="15" customHeight="1">
      <c r="B189" s="305"/>
      <c r="C189" s="338" t="s">
        <v>904</v>
      </c>
      <c r="D189" s="284"/>
      <c r="E189" s="284"/>
      <c r="F189" s="304" t="s">
        <v>824</v>
      </c>
      <c r="G189" s="284"/>
      <c r="H189" s="284" t="s">
        <v>905</v>
      </c>
      <c r="I189" s="284" t="s">
        <v>906</v>
      </c>
      <c r="J189" s="339" t="s">
        <v>907</v>
      </c>
      <c r="K189" s="326"/>
    </row>
    <row r="190" spans="2:11" s="1" customFormat="1" ht="15" customHeight="1">
      <c r="B190" s="305"/>
      <c r="C190" s="290" t="s">
        <v>51</v>
      </c>
      <c r="D190" s="284"/>
      <c r="E190" s="284"/>
      <c r="F190" s="304" t="s">
        <v>818</v>
      </c>
      <c r="G190" s="284"/>
      <c r="H190" s="281" t="s">
        <v>908</v>
      </c>
      <c r="I190" s="284" t="s">
        <v>909</v>
      </c>
      <c r="J190" s="284"/>
      <c r="K190" s="326"/>
    </row>
    <row r="191" spans="2:11" s="1" customFormat="1" ht="15" customHeight="1">
      <c r="B191" s="305"/>
      <c r="C191" s="290" t="s">
        <v>910</v>
      </c>
      <c r="D191" s="284"/>
      <c r="E191" s="284"/>
      <c r="F191" s="304" t="s">
        <v>818</v>
      </c>
      <c r="G191" s="284"/>
      <c r="H191" s="284" t="s">
        <v>911</v>
      </c>
      <c r="I191" s="284" t="s">
        <v>853</v>
      </c>
      <c r="J191" s="284"/>
      <c r="K191" s="326"/>
    </row>
    <row r="192" spans="2:11" s="1" customFormat="1" ht="15" customHeight="1">
      <c r="B192" s="305"/>
      <c r="C192" s="290" t="s">
        <v>912</v>
      </c>
      <c r="D192" s="284"/>
      <c r="E192" s="284"/>
      <c r="F192" s="304" t="s">
        <v>818</v>
      </c>
      <c r="G192" s="284"/>
      <c r="H192" s="284" t="s">
        <v>913</v>
      </c>
      <c r="I192" s="284" t="s">
        <v>853</v>
      </c>
      <c r="J192" s="284"/>
      <c r="K192" s="326"/>
    </row>
    <row r="193" spans="2:11" s="1" customFormat="1" ht="15" customHeight="1">
      <c r="B193" s="305"/>
      <c r="C193" s="290" t="s">
        <v>914</v>
      </c>
      <c r="D193" s="284"/>
      <c r="E193" s="284"/>
      <c r="F193" s="304" t="s">
        <v>824</v>
      </c>
      <c r="G193" s="284"/>
      <c r="H193" s="284" t="s">
        <v>915</v>
      </c>
      <c r="I193" s="284" t="s">
        <v>853</v>
      </c>
      <c r="J193" s="284"/>
      <c r="K193" s="326"/>
    </row>
    <row r="194" spans="2:11" s="1" customFormat="1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spans="2:11" s="1" customFormat="1" ht="18.75" customHeight="1">
      <c r="B195" s="281"/>
      <c r="C195" s="284"/>
      <c r="D195" s="284"/>
      <c r="E195" s="284"/>
      <c r="F195" s="304"/>
      <c r="G195" s="284"/>
      <c r="H195" s="284"/>
      <c r="I195" s="284"/>
      <c r="J195" s="284"/>
      <c r="K195" s="281"/>
    </row>
    <row r="196" spans="2:11" s="1" customFormat="1" ht="18.75" customHeight="1">
      <c r="B196" s="281"/>
      <c r="C196" s="284"/>
      <c r="D196" s="284"/>
      <c r="E196" s="284"/>
      <c r="F196" s="304"/>
      <c r="G196" s="284"/>
      <c r="H196" s="284"/>
      <c r="I196" s="284"/>
      <c r="J196" s="284"/>
      <c r="K196" s="281"/>
    </row>
    <row r="197" spans="2:11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pans="2:11" s="1" customFormat="1" ht="12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pans="2:11" s="1" customFormat="1" ht="22.2">
      <c r="B199" s="276"/>
      <c r="C199" s="402" t="s">
        <v>916</v>
      </c>
      <c r="D199" s="402"/>
      <c r="E199" s="402"/>
      <c r="F199" s="402"/>
      <c r="G199" s="402"/>
      <c r="H199" s="402"/>
      <c r="I199" s="402"/>
      <c r="J199" s="402"/>
      <c r="K199" s="277"/>
    </row>
    <row r="200" spans="2:11" s="1" customFormat="1" ht="25.5" customHeight="1">
      <c r="B200" s="276"/>
      <c r="C200" s="341" t="s">
        <v>917</v>
      </c>
      <c r="D200" s="341"/>
      <c r="E200" s="341"/>
      <c r="F200" s="341" t="s">
        <v>918</v>
      </c>
      <c r="G200" s="342"/>
      <c r="H200" s="403" t="s">
        <v>919</v>
      </c>
      <c r="I200" s="403"/>
      <c r="J200" s="403"/>
      <c r="K200" s="277"/>
    </row>
    <row r="201" spans="2:11" s="1" customFormat="1" ht="5.25" customHeight="1">
      <c r="B201" s="305"/>
      <c r="C201" s="302"/>
      <c r="D201" s="302"/>
      <c r="E201" s="302"/>
      <c r="F201" s="302"/>
      <c r="G201" s="284"/>
      <c r="H201" s="302"/>
      <c r="I201" s="302"/>
      <c r="J201" s="302"/>
      <c r="K201" s="326"/>
    </row>
    <row r="202" spans="2:11" s="1" customFormat="1" ht="15" customHeight="1">
      <c r="B202" s="305"/>
      <c r="C202" s="284" t="s">
        <v>909</v>
      </c>
      <c r="D202" s="284"/>
      <c r="E202" s="284"/>
      <c r="F202" s="304" t="s">
        <v>52</v>
      </c>
      <c r="G202" s="284"/>
      <c r="H202" s="404" t="s">
        <v>920</v>
      </c>
      <c r="I202" s="404"/>
      <c r="J202" s="404"/>
      <c r="K202" s="326"/>
    </row>
    <row r="203" spans="2:11" s="1" customFormat="1" ht="15" customHeight="1">
      <c r="B203" s="305"/>
      <c r="C203" s="311"/>
      <c r="D203" s="284"/>
      <c r="E203" s="284"/>
      <c r="F203" s="304" t="s">
        <v>53</v>
      </c>
      <c r="G203" s="284"/>
      <c r="H203" s="404" t="s">
        <v>921</v>
      </c>
      <c r="I203" s="404"/>
      <c r="J203" s="404"/>
      <c r="K203" s="326"/>
    </row>
    <row r="204" spans="2:11" s="1" customFormat="1" ht="15" customHeight="1">
      <c r="B204" s="305"/>
      <c r="C204" s="311"/>
      <c r="D204" s="284"/>
      <c r="E204" s="284"/>
      <c r="F204" s="304" t="s">
        <v>56</v>
      </c>
      <c r="G204" s="284"/>
      <c r="H204" s="404" t="s">
        <v>922</v>
      </c>
      <c r="I204" s="404"/>
      <c r="J204" s="404"/>
      <c r="K204" s="326"/>
    </row>
    <row r="205" spans="2:11" s="1" customFormat="1" ht="15" customHeight="1">
      <c r="B205" s="305"/>
      <c r="C205" s="284"/>
      <c r="D205" s="284"/>
      <c r="E205" s="284"/>
      <c r="F205" s="304" t="s">
        <v>54</v>
      </c>
      <c r="G205" s="284"/>
      <c r="H205" s="404" t="s">
        <v>923</v>
      </c>
      <c r="I205" s="404"/>
      <c r="J205" s="404"/>
      <c r="K205" s="326"/>
    </row>
    <row r="206" spans="2:11" s="1" customFormat="1" ht="15" customHeight="1">
      <c r="B206" s="305"/>
      <c r="C206" s="284"/>
      <c r="D206" s="284"/>
      <c r="E206" s="284"/>
      <c r="F206" s="304" t="s">
        <v>55</v>
      </c>
      <c r="G206" s="284"/>
      <c r="H206" s="404" t="s">
        <v>924</v>
      </c>
      <c r="I206" s="404"/>
      <c r="J206" s="404"/>
      <c r="K206" s="326"/>
    </row>
    <row r="207" spans="2:11" s="1" customFormat="1" ht="15" customHeight="1">
      <c r="B207" s="305"/>
      <c r="C207" s="284"/>
      <c r="D207" s="284"/>
      <c r="E207" s="284"/>
      <c r="F207" s="304"/>
      <c r="G207" s="284"/>
      <c r="H207" s="284"/>
      <c r="I207" s="284"/>
      <c r="J207" s="284"/>
      <c r="K207" s="326"/>
    </row>
    <row r="208" spans="2:11" s="1" customFormat="1" ht="15" customHeight="1">
      <c r="B208" s="305"/>
      <c r="C208" s="284" t="s">
        <v>865</v>
      </c>
      <c r="D208" s="284"/>
      <c r="E208" s="284"/>
      <c r="F208" s="304" t="s">
        <v>88</v>
      </c>
      <c r="G208" s="284"/>
      <c r="H208" s="404" t="s">
        <v>925</v>
      </c>
      <c r="I208" s="404"/>
      <c r="J208" s="404"/>
      <c r="K208" s="326"/>
    </row>
    <row r="209" spans="2:11" s="1" customFormat="1" ht="15" customHeight="1">
      <c r="B209" s="305"/>
      <c r="C209" s="311"/>
      <c r="D209" s="284"/>
      <c r="E209" s="284"/>
      <c r="F209" s="304" t="s">
        <v>761</v>
      </c>
      <c r="G209" s="284"/>
      <c r="H209" s="404" t="s">
        <v>762</v>
      </c>
      <c r="I209" s="404"/>
      <c r="J209" s="404"/>
      <c r="K209" s="326"/>
    </row>
    <row r="210" spans="2:11" s="1" customFormat="1" ht="15" customHeight="1">
      <c r="B210" s="305"/>
      <c r="C210" s="284"/>
      <c r="D210" s="284"/>
      <c r="E210" s="284"/>
      <c r="F210" s="304" t="s">
        <v>759</v>
      </c>
      <c r="G210" s="284"/>
      <c r="H210" s="404" t="s">
        <v>926</v>
      </c>
      <c r="I210" s="404"/>
      <c r="J210" s="404"/>
      <c r="K210" s="326"/>
    </row>
    <row r="211" spans="2:11" s="1" customFormat="1" ht="15" customHeight="1">
      <c r="B211" s="343"/>
      <c r="C211" s="311"/>
      <c r="D211" s="311"/>
      <c r="E211" s="311"/>
      <c r="F211" s="304" t="s">
        <v>94</v>
      </c>
      <c r="G211" s="290"/>
      <c r="H211" s="405" t="s">
        <v>763</v>
      </c>
      <c r="I211" s="405"/>
      <c r="J211" s="405"/>
      <c r="K211" s="344"/>
    </row>
    <row r="212" spans="2:11" s="1" customFormat="1" ht="15" customHeight="1">
      <c r="B212" s="343"/>
      <c r="C212" s="311"/>
      <c r="D212" s="311"/>
      <c r="E212" s="311"/>
      <c r="F212" s="304" t="s">
        <v>764</v>
      </c>
      <c r="G212" s="290"/>
      <c r="H212" s="405" t="s">
        <v>927</v>
      </c>
      <c r="I212" s="405"/>
      <c r="J212" s="405"/>
      <c r="K212" s="344"/>
    </row>
    <row r="213" spans="2:11" s="1" customFormat="1" ht="15" customHeight="1">
      <c r="B213" s="343"/>
      <c r="C213" s="311"/>
      <c r="D213" s="311"/>
      <c r="E213" s="311"/>
      <c r="F213" s="345"/>
      <c r="G213" s="290"/>
      <c r="H213" s="346"/>
      <c r="I213" s="346"/>
      <c r="J213" s="346"/>
      <c r="K213" s="344"/>
    </row>
    <row r="214" spans="2:11" s="1" customFormat="1" ht="15" customHeight="1">
      <c r="B214" s="343"/>
      <c r="C214" s="284" t="s">
        <v>889</v>
      </c>
      <c r="D214" s="311"/>
      <c r="E214" s="311"/>
      <c r="F214" s="304">
        <v>1</v>
      </c>
      <c r="G214" s="290"/>
      <c r="H214" s="405" t="s">
        <v>928</v>
      </c>
      <c r="I214" s="405"/>
      <c r="J214" s="405"/>
      <c r="K214" s="344"/>
    </row>
    <row r="215" spans="2:11" s="1" customFormat="1" ht="15" customHeight="1">
      <c r="B215" s="343"/>
      <c r="C215" s="311"/>
      <c r="D215" s="311"/>
      <c r="E215" s="311"/>
      <c r="F215" s="304">
        <v>2</v>
      </c>
      <c r="G215" s="290"/>
      <c r="H215" s="405" t="s">
        <v>929</v>
      </c>
      <c r="I215" s="405"/>
      <c r="J215" s="405"/>
      <c r="K215" s="344"/>
    </row>
    <row r="216" spans="2:11" s="1" customFormat="1" ht="15" customHeight="1">
      <c r="B216" s="343"/>
      <c r="C216" s="311"/>
      <c r="D216" s="311"/>
      <c r="E216" s="311"/>
      <c r="F216" s="304">
        <v>3</v>
      </c>
      <c r="G216" s="290"/>
      <c r="H216" s="405" t="s">
        <v>930</v>
      </c>
      <c r="I216" s="405"/>
      <c r="J216" s="405"/>
      <c r="K216" s="344"/>
    </row>
    <row r="217" spans="2:11" s="1" customFormat="1" ht="15" customHeight="1">
      <c r="B217" s="343"/>
      <c r="C217" s="311"/>
      <c r="D217" s="311"/>
      <c r="E217" s="311"/>
      <c r="F217" s="304">
        <v>4</v>
      </c>
      <c r="G217" s="290"/>
      <c r="H217" s="405" t="s">
        <v>931</v>
      </c>
      <c r="I217" s="405"/>
      <c r="J217" s="405"/>
      <c r="K217" s="344"/>
    </row>
    <row r="218" spans="2:11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VOP k ceně díla</vt:lpstr>
      <vt:lpstr>SO101 - SO 101 - Komunika...</vt:lpstr>
      <vt:lpstr>SO401 - SO 401 - Veřejné ...</vt:lpstr>
      <vt:lpstr>VON - VON - Vedlejší a os...</vt:lpstr>
      <vt:lpstr>Seznam figur</vt:lpstr>
      <vt:lpstr>Pokyny pro vyplnění</vt:lpstr>
      <vt:lpstr>'Rekapitulace stavby'!Názvy_tisku</vt:lpstr>
      <vt:lpstr>'Seznam figur'!Názvy_tisku</vt:lpstr>
      <vt:lpstr>'SO101 - SO 101 - Komunika...'!Názvy_tisku</vt:lpstr>
      <vt:lpstr>'SO401 - SO 401 - Veřejné ...'!Názvy_tisku</vt:lpstr>
      <vt:lpstr>'VON - VON - Vedlejší a os...'!Názvy_tisku</vt:lpstr>
      <vt:lpstr>'Pokyny pro vyplnění'!Oblast_tisku</vt:lpstr>
      <vt:lpstr>'Rekapitulace stavby'!Oblast_tisku</vt:lpstr>
      <vt:lpstr>'Seznam figur'!Oblast_tisku</vt:lpstr>
      <vt:lpstr>'SO101 - SO 101 - Komunika...'!Oblast_tisku</vt:lpstr>
      <vt:lpstr>'SO401 - SO 401 - Veřejné ...'!Oblast_tisku</vt:lpstr>
      <vt:lpstr>'VON - VON - Vedlejší a os...'!Oblast_tisku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STAPO\Luděk</dc:creator>
  <cp:lastModifiedBy>Luděk</cp:lastModifiedBy>
  <cp:lastPrinted>2020-01-13T16:41:28Z</cp:lastPrinted>
  <dcterms:created xsi:type="dcterms:W3CDTF">2020-01-13T13:17:19Z</dcterms:created>
  <dcterms:modified xsi:type="dcterms:W3CDTF">2020-01-13T16:41:39Z</dcterms:modified>
</cp:coreProperties>
</file>